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52" firstSheet="6" activeTab="6"/>
  </bookViews>
  <sheets>
    <sheet name="投标预算" sheetId="1" state="hidden" r:id="rId1"/>
    <sheet name="拆分总表" sheetId="2" state="hidden" r:id="rId2"/>
    <sheet name="交通管理设备（拆分1）" sheetId="3" state="hidden" r:id="rId3"/>
    <sheet name="监控安保设备（拆分2）" sheetId="4" state="hidden" r:id="rId4"/>
    <sheet name="线材（拆分3）" sheetId="5" state="hidden" r:id="rId5"/>
    <sheet name="光纤（拆分4）" sheetId="6" state="hidden" r:id="rId6"/>
    <sheet name="更换设备" sheetId="7" r:id="rId7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K15" authorId="0">
      <text>
        <r>
          <rPr>
            <sz val="9"/>
            <rFont val="宋体"/>
            <charset val="134"/>
          </rPr>
          <t>作者:
680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11" authorId="0">
      <text>
        <r>
          <rPr>
            <sz val="9"/>
            <rFont val="宋体"/>
            <charset val="134"/>
          </rPr>
          <t>作者:
680</t>
        </r>
      </text>
    </comment>
  </commentList>
</comments>
</file>

<file path=xl/sharedStrings.xml><?xml version="1.0" encoding="utf-8"?>
<sst xmlns="http://schemas.openxmlformats.org/spreadsheetml/2006/main" count="485" uniqueCount="169">
  <si>
    <t>江门市安邦安全技术防范有限公司</t>
  </si>
  <si>
    <t>建设单位：</t>
  </si>
  <si>
    <t xml:space="preserve">项目名称：沈海高速（广州方向）水口入口至K3145路段紧急停车带限行抓拍系统
</t>
  </si>
  <si>
    <t>日期：2014-03-22                                                                         单位：元</t>
  </si>
  <si>
    <t>序号</t>
  </si>
  <si>
    <t>器材名称</t>
  </si>
  <si>
    <t>型号</t>
  </si>
  <si>
    <t>产地/品牌</t>
  </si>
  <si>
    <t>单位</t>
  </si>
  <si>
    <t>数量</t>
  </si>
  <si>
    <t>单价</t>
  </si>
  <si>
    <t>总价</t>
  </si>
  <si>
    <t>备注（安装说明）</t>
  </si>
  <si>
    <t>成本</t>
  </si>
  <si>
    <t>合计</t>
  </si>
  <si>
    <t>利润率</t>
  </si>
  <si>
    <t>主要设备</t>
  </si>
  <si>
    <t>LED频闪灯</t>
  </si>
  <si>
    <t>SNT-PSD03-12</t>
  </si>
  <si>
    <t>信路通</t>
  </si>
  <si>
    <t>台</t>
  </si>
  <si>
    <t>用于车牌识别、NVR录像环境补光</t>
  </si>
  <si>
    <t>高速频闪灯</t>
  </si>
  <si>
    <t>FL1205V</t>
  </si>
  <si>
    <t>华恒通</t>
  </si>
  <si>
    <t>用于车辆外观特征拍照</t>
  </si>
  <si>
    <t>智能视频采集分析仪</t>
  </si>
  <si>
    <t>SNT-SC03I</t>
  </si>
  <si>
    <t>套</t>
  </si>
  <si>
    <t>用于车辆号牌抓拍数据比对、图片上传</t>
  </si>
  <si>
    <t>定焦高清镜头</t>
  </si>
  <si>
    <t>M3514-mp2</t>
  </si>
  <si>
    <t>Computar</t>
  </si>
  <si>
    <t>支</t>
  </si>
  <si>
    <t>摄像机电源</t>
  </si>
  <si>
    <t>12V/3A</t>
  </si>
  <si>
    <t>国产</t>
  </si>
  <si>
    <t>个</t>
  </si>
  <si>
    <t>8口交换机</t>
  </si>
  <si>
    <t>H3C S1008A</t>
  </si>
  <si>
    <t>H3C</t>
  </si>
  <si>
    <t>台式光收发器</t>
  </si>
  <si>
    <t>宇恒</t>
  </si>
  <si>
    <t>YH-11S-G</t>
  </si>
  <si>
    <t>对</t>
  </si>
  <si>
    <t>用于抓拍图片数据上传</t>
  </si>
  <si>
    <t>高清网络硬盘录像机</t>
  </si>
  <si>
    <t>DS-9616N-ST</t>
  </si>
  <si>
    <t>海康威视</t>
  </si>
  <si>
    <t>实时存储车辆经过图像数据</t>
  </si>
  <si>
    <t>企业级硬盘</t>
  </si>
  <si>
    <t>2T</t>
  </si>
  <si>
    <t>希捷</t>
  </si>
  <si>
    <t>块</t>
  </si>
  <si>
    <t>存储图像（30天）</t>
  </si>
  <si>
    <t>室外防护罩带支架</t>
  </si>
  <si>
    <t>YA4515</t>
  </si>
  <si>
    <t>室外机箱</t>
  </si>
  <si>
    <t>定制</t>
  </si>
  <si>
    <t>配电装置</t>
  </si>
  <si>
    <t>小计：</t>
  </si>
  <si>
    <t>电源移压及防雷接地</t>
  </si>
  <si>
    <t>自动重合闸开关</t>
  </si>
  <si>
    <t>JPJ-AR-32A</t>
  </si>
  <si>
    <t>吉普佳</t>
  </si>
  <si>
    <t>接地汇流排</t>
  </si>
  <si>
    <t>100KAV</t>
  </si>
  <si>
    <t>一级电源防雷器</t>
  </si>
  <si>
    <t>ALP-40K-1P+N275-M</t>
  </si>
  <si>
    <t>澳美</t>
  </si>
  <si>
    <t>二级电源防雷器</t>
  </si>
  <si>
    <t xml:space="preserve"> ALP-20K-1P+N275-M</t>
  </si>
  <si>
    <t>网络防雷器</t>
  </si>
  <si>
    <t>RJ45端口防雷器</t>
  </si>
  <si>
    <t>线管材</t>
  </si>
  <si>
    <t>PE子管</t>
  </si>
  <si>
    <t>Φ28</t>
  </si>
  <si>
    <t>米</t>
  </si>
  <si>
    <t>PVC管</t>
  </si>
  <si>
    <t>Φ20</t>
  </si>
  <si>
    <t>黄蜡管</t>
  </si>
  <si>
    <t>Φ20，1米</t>
  </si>
  <si>
    <t>摄像机及灯光电源线</t>
  </si>
  <si>
    <t>RVV-3*2.5mm2</t>
  </si>
  <si>
    <t>天网</t>
  </si>
  <si>
    <t>保护地线</t>
  </si>
  <si>
    <t>BVR-25mm2</t>
  </si>
  <si>
    <t>BVR-1.5mm2</t>
  </si>
  <si>
    <t>光纤</t>
  </si>
  <si>
    <t>六芯</t>
  </si>
  <si>
    <t>光域</t>
  </si>
  <si>
    <t>灯光控制线</t>
  </si>
  <si>
    <t>RVS-2*1.0mm^2</t>
  </si>
  <si>
    <t>屏蔽超五类双绞线</t>
  </si>
  <si>
    <t>HSYV-5e 4×2×0.5</t>
  </si>
  <si>
    <t>AMP</t>
  </si>
  <si>
    <t>采电电源线(铝线)</t>
  </si>
  <si>
    <t>BVR-10mm2</t>
  </si>
  <si>
    <t>立杆</t>
  </si>
  <si>
    <t>八角立杆基础</t>
  </si>
  <si>
    <t>6.5*6</t>
  </si>
  <si>
    <t>杆件由甲方提供</t>
  </si>
  <si>
    <t>附件</t>
  </si>
  <si>
    <t>-</t>
  </si>
  <si>
    <t>批</t>
  </si>
  <si>
    <t>中心器材</t>
  </si>
  <si>
    <t>数据服务器</t>
  </si>
  <si>
    <r>
      <rPr>
        <sz val="10"/>
        <rFont val="宋体"/>
        <charset val="134"/>
      </rPr>
      <t>至强处理器</t>
    </r>
    <r>
      <rPr>
        <sz val="10"/>
        <rFont val="Times New Roman"/>
        <charset val="134"/>
      </rPr>
      <t>E5-2609,2.4G,</t>
    </r>
    <r>
      <rPr>
        <sz val="10"/>
        <rFont val="宋体"/>
        <charset val="134"/>
      </rPr>
      <t>双</t>
    </r>
    <r>
      <rPr>
        <sz val="10"/>
        <rFont val="Times New Roman"/>
        <charset val="134"/>
      </rPr>
      <t>CPU/16G/2TB*2 SAS/H710 512M/DVD/</t>
    </r>
    <r>
      <rPr>
        <sz val="10"/>
        <rFont val="宋体"/>
        <charset val="134"/>
      </rPr>
      <t>冗余电源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三年服务</t>
    </r>
  </si>
  <si>
    <r>
      <rPr>
        <sz val="10"/>
        <rFont val="Times New Roman"/>
        <charset val="134"/>
      </rPr>
      <t>D</t>
    </r>
    <r>
      <rPr>
        <sz val="12"/>
        <rFont val="宋体"/>
        <charset val="134"/>
      </rPr>
      <t>ELL</t>
    </r>
  </si>
  <si>
    <t>用于升级原有应用服务器</t>
  </si>
  <si>
    <t>储存数据阵列柜</t>
  </si>
  <si>
    <t>增加图像数据存储容量，便于日后数据容量增加升级</t>
  </si>
  <si>
    <t>接口转换卡</t>
  </si>
  <si>
    <t>A</t>
  </si>
  <si>
    <t>器材总计</t>
  </si>
  <si>
    <t>B</t>
  </si>
  <si>
    <t>人工×5%</t>
  </si>
  <si>
    <t>C</t>
  </si>
  <si>
    <t>钢绞缆拉线</t>
  </si>
  <si>
    <t>D</t>
  </si>
  <si>
    <t>管道敷设、开挖、拉线</t>
  </si>
  <si>
    <t>E</t>
  </si>
  <si>
    <t>税管费×6.89%</t>
  </si>
  <si>
    <t>F</t>
  </si>
  <si>
    <t>总计</t>
  </si>
  <si>
    <t>项目名称</t>
  </si>
  <si>
    <t>沈海高速（广州方向）水口入口至K3145路段紧急停车带限行抓拍系统（交通设备）</t>
  </si>
  <si>
    <t>项</t>
  </si>
  <si>
    <t>沈海高速（广州方向）水口入口至K3145路段紧急停车带限行抓拍系统（监控安保）</t>
  </si>
  <si>
    <t>沈海高速（广州方向）水口入口至K3145路段紧急停车带限行抓拍系统（线材）</t>
  </si>
  <si>
    <t>沈海高速（广州方向）水口入口至K3145路段紧急停车带限行抓拍系统（光纤）</t>
  </si>
  <si>
    <t xml:space="preserve">项目名称：沈海高速（广州方向）水口入口至K3145路段紧急停车带限行抓拍系统（交通设备）
</t>
  </si>
  <si>
    <t>备注</t>
  </si>
  <si>
    <t>环境光控设备监控</t>
  </si>
  <si>
    <t>智能虚拟捕捉采集分析仪</t>
  </si>
  <si>
    <t>SNT-SC03I-PSD03-12</t>
  </si>
  <si>
    <t>收发交换设备</t>
  </si>
  <si>
    <t>配置机框</t>
  </si>
  <si>
    <t>数据软件转换（存储）服务柜</t>
  </si>
  <si>
    <t xml:space="preserve">项目名称：沈海高速（广州方向）水口入口至K3145路段紧急停车带限行抓拍系统（监控安保）
</t>
  </si>
  <si>
    <t>日期：2014-03-22                                                              单位：元</t>
  </si>
  <si>
    <t>道路监控频闪设备</t>
  </si>
  <si>
    <t>PSD03</t>
  </si>
  <si>
    <t>数据采集分析仪</t>
  </si>
  <si>
    <t>SNT-SC03I/SD-1208A</t>
  </si>
  <si>
    <t>数据信号交换设备</t>
  </si>
  <si>
    <t>DS-S1008A</t>
  </si>
  <si>
    <t>数据传输收发器</t>
  </si>
  <si>
    <t>数据软件转换（存储）软件</t>
  </si>
  <si>
    <t xml:space="preserve">项目名称：沈海高速（广州方向）水口入口至K3145路段紧急停车带限行抓拍系统（线材）
</t>
  </si>
  <si>
    <t xml:space="preserve">项目名称：沈海高速（广州方向）水口入口至K3145路段紧急停车带限行抓拍系统（光纤）
</t>
  </si>
  <si>
    <t>项目名称：恩平市公安局交通信号灯监控设备采购项目（参数表）</t>
  </si>
  <si>
    <t>备注（安
装说明）</t>
  </si>
  <si>
    <t>星光级红外摄像枪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</si>
  <si>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支持同时检测并且抓拍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张人脸，支持对运动人脸进行检测、跟踪、抓拍、评分、筛选输出最优的人脸抓图，支持最佳抓拍，快速抓拍支持前端人脸比对，支持最多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个人脸库的管理，支持最多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 xml:space="preserve">万张人脸的导入支持人脸，人体属性上报支持上传背景大图以及人脸小图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支持人脸库个数：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 xml:space="preserve">个每个人脸库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支持的人脸数量：</t>
    </r>
    <r>
      <rPr>
        <sz val="10"/>
        <rFont val="Times New Roman"/>
        <charset val="134"/>
      </rPr>
      <t>30000</t>
    </r>
    <r>
      <rPr>
        <sz val="10"/>
        <rFont val="宋体"/>
        <charset val="134"/>
      </rPr>
      <t>个，单张人脸不超过</t>
    </r>
    <r>
      <rPr>
        <sz val="10"/>
        <rFont val="Times New Roman"/>
        <charset val="134"/>
      </rPr>
      <t>300KB
4.</t>
    </r>
    <r>
      <rPr>
        <sz val="10"/>
        <rFont val="宋体"/>
        <charset val="134"/>
      </rPr>
      <t>智慧城管：支持</t>
    </r>
    <r>
      <rPr>
        <sz val="10"/>
        <rFont val="Times New Roman"/>
        <charset val="134"/>
      </rPr>
      <t>1-24</t>
    </r>
    <r>
      <rPr>
        <sz val="10"/>
        <rFont val="宋体"/>
        <charset val="134"/>
      </rPr>
      <t xml:space="preserve">小时检测周期，支持非法摆摊事件检测
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 xml:space="preserve">道路监控：支持背向行驶车辆抓拍，支持车牌、子品牌、车身颜色、车辆类型。支持行人、非机动车、机动车的混行检测设备内置电动变焦镜头，操作便易，变焦过程平稳
</t>
    </r>
    <r>
      <rPr>
        <sz val="10"/>
        <rFont val="Times New Roman"/>
        <charset val="134"/>
      </rPr>
      <t>6.</t>
    </r>
    <r>
      <rPr>
        <sz val="10"/>
        <rFont val="宋体"/>
        <charset val="134"/>
      </rPr>
      <t>最低照度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彩色</t>
    </r>
    <r>
      <rPr>
        <sz val="10"/>
        <rFont val="Times New Roman"/>
        <charset val="134"/>
      </rPr>
      <t xml:space="preserve">: 0.0005Lux @ (F1.2, AGC ON) </t>
    </r>
    <r>
      <rPr>
        <sz val="10"/>
        <rFont val="宋体"/>
        <charset val="134"/>
      </rPr>
      <t>黑白</t>
    </r>
    <r>
      <rPr>
        <sz val="10"/>
        <rFont val="Times New Roman"/>
        <charset val="134"/>
      </rPr>
      <t>: 0.0001 Lux @ (F1.2, AGC ON), 0 Lux with IR
7.</t>
    </r>
    <r>
      <rPr>
        <sz val="10"/>
        <rFont val="宋体"/>
        <charset val="134"/>
      </rPr>
      <t>镜头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（变焦）</t>
    </r>
    <r>
      <rPr>
        <sz val="10"/>
        <rFont val="Times New Roman"/>
        <charset val="134"/>
      </rPr>
      <t>8-32mm @ F1.8,</t>
    </r>
    <r>
      <rPr>
        <sz val="10"/>
        <rFont val="宋体"/>
        <charset val="134"/>
      </rPr>
      <t>水平视场角：</t>
    </r>
    <r>
      <rPr>
        <sz val="10"/>
        <rFont val="Times New Roman"/>
        <charset val="134"/>
      </rPr>
      <t>37.7°~15.1°</t>
    </r>
    <r>
      <rPr>
        <sz val="10"/>
        <rFont val="宋体"/>
        <charset val="134"/>
      </rPr>
      <t>，垂直视场角：</t>
    </r>
    <r>
      <rPr>
        <sz val="10"/>
        <rFont val="Times New Roman"/>
        <charset val="134"/>
      </rPr>
      <t>21.0°~8.7°</t>
    </r>
    <r>
      <rPr>
        <sz val="10"/>
        <rFont val="宋体"/>
        <charset val="134"/>
      </rPr>
      <t>，对角线视场角：</t>
    </r>
    <r>
      <rPr>
        <sz val="10"/>
        <rFont val="Times New Roman"/>
        <charset val="134"/>
      </rPr>
      <t>43.4°~17.3°
8.</t>
    </r>
    <r>
      <rPr>
        <sz val="10"/>
        <rFont val="宋体"/>
        <charset val="134"/>
      </rPr>
      <t>宽动态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超宽动态范围达</t>
    </r>
    <r>
      <rPr>
        <sz val="10"/>
        <rFont val="Times New Roman"/>
        <charset val="134"/>
      </rPr>
      <t>120dB</t>
    </r>
    <r>
      <rPr>
        <sz val="10"/>
        <rFont val="宋体"/>
        <charset val="134"/>
      </rPr>
      <t>，室内逆光环境下监控视频压缩标准</t>
    </r>
    <r>
      <rPr>
        <sz val="10"/>
        <rFont val="Times New Roman"/>
        <charset val="134"/>
      </rPr>
      <t>:H.265/H.264 / MJPEG</t>
    </r>
    <r>
      <rPr>
        <sz val="10"/>
        <rFont val="宋体"/>
        <charset val="134"/>
      </rPr>
      <t>最大图像尺寸</t>
    </r>
    <r>
      <rPr>
        <sz val="10"/>
        <rFont val="Times New Roman"/>
        <charset val="134"/>
      </rPr>
      <t>:2688×1520</t>
    </r>
    <r>
      <rPr>
        <sz val="10"/>
        <rFont val="宋体"/>
        <charset val="134"/>
      </rPr>
      <t>存储功能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支持</t>
    </r>
    <r>
      <rPr>
        <sz val="10"/>
        <rFont val="Times New Roman"/>
        <charset val="134"/>
      </rPr>
      <t>Micro SD(</t>
    </r>
    <r>
      <rPr>
        <sz val="10"/>
        <rFont val="宋体"/>
        <charset val="134"/>
      </rPr>
      <t>即</t>
    </r>
    <r>
      <rPr>
        <sz val="10"/>
        <rFont val="Times New Roman"/>
        <charset val="134"/>
      </rPr>
      <t>TF</t>
    </r>
    <r>
      <rPr>
        <sz val="10"/>
        <rFont val="宋体"/>
        <charset val="134"/>
      </rPr>
      <t>卡</t>
    </r>
    <r>
      <rPr>
        <sz val="10"/>
        <rFont val="Times New Roman"/>
        <charset val="134"/>
      </rPr>
      <t>)/Micro SDHC /Micro SDXC</t>
    </r>
    <r>
      <rPr>
        <sz val="10"/>
        <rFont val="宋体"/>
        <charset val="134"/>
      </rPr>
      <t>卡</t>
    </r>
    <r>
      <rPr>
        <sz val="10"/>
        <rFont val="Times New Roman"/>
        <charset val="134"/>
      </rPr>
      <t>(128GB</t>
    </r>
    <r>
      <rPr>
        <sz val="10"/>
        <rFont val="宋体"/>
        <charset val="134"/>
      </rPr>
      <t>或者</t>
    </r>
    <r>
      <rPr>
        <sz val="10"/>
        <rFont val="Times New Roman"/>
        <charset val="134"/>
      </rPr>
      <t>256GB)</t>
    </r>
    <r>
      <rPr>
        <sz val="10"/>
        <rFont val="宋体"/>
        <charset val="134"/>
      </rPr>
      <t>断网本地存储及断网续传</t>
    </r>
    <r>
      <rPr>
        <sz val="10"/>
        <rFont val="Times New Roman"/>
        <charset val="134"/>
      </rPr>
      <t>,NAS(NFS,SMB/CIFS</t>
    </r>
    <r>
      <rPr>
        <sz val="10"/>
        <rFont val="宋体"/>
        <charset val="134"/>
      </rPr>
      <t>均支持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配合海康黑卡支持</t>
    </r>
    <r>
      <rPr>
        <sz val="10"/>
        <rFont val="Times New Roman"/>
        <charset val="134"/>
      </rPr>
      <t>SD</t>
    </r>
    <r>
      <rPr>
        <sz val="10"/>
        <rFont val="宋体"/>
        <charset val="134"/>
      </rPr>
      <t>卡加密及</t>
    </r>
    <r>
      <rPr>
        <sz val="10"/>
        <rFont val="Times New Roman"/>
        <charset val="134"/>
      </rPr>
      <t>SD</t>
    </r>
    <r>
      <rPr>
        <sz val="10"/>
        <rFont val="宋体"/>
        <charset val="134"/>
      </rPr>
      <t xml:space="preserve">状态检测功能
</t>
    </r>
    <r>
      <rPr>
        <sz val="10"/>
        <rFont val="Times New Roman"/>
        <charset val="134"/>
      </rPr>
      <t>9.</t>
    </r>
    <r>
      <rPr>
        <sz val="10"/>
        <rFont val="宋体"/>
        <charset val="134"/>
      </rPr>
      <t>接口类型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 xml:space="preserve">甩线
</t>
    </r>
    <r>
      <rPr>
        <sz val="10"/>
        <rFont val="Times New Roman"/>
        <charset val="134"/>
      </rPr>
      <t>10.</t>
    </r>
    <r>
      <rPr>
        <sz val="10"/>
        <rFont val="宋体"/>
        <charset val="134"/>
      </rPr>
      <t>通讯接口</t>
    </r>
    <r>
      <rPr>
        <sz val="10"/>
        <rFont val="Times New Roman"/>
        <charset val="134"/>
      </rPr>
      <t>:1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RJ45 10M / 100M /1000M</t>
    </r>
    <r>
      <rPr>
        <sz val="10"/>
        <rFont val="宋体"/>
        <charset val="134"/>
      </rPr>
      <t>自适应以太网口；</t>
    </r>
    <r>
      <rPr>
        <sz val="10"/>
        <rFont val="Times New Roman"/>
        <charset val="134"/>
      </rPr>
      <t xml:space="preserve">RS-485
</t>
    </r>
    <r>
      <rPr>
        <sz val="10"/>
        <rFont val="宋体"/>
        <charset val="134"/>
      </rPr>
      <t>视频输出</t>
    </r>
    <r>
      <rPr>
        <sz val="10"/>
        <rFont val="Times New Roman"/>
        <charset val="134"/>
      </rPr>
      <t>:1Vp-p Composite Output(75Ω/CVBS)
11.</t>
    </r>
    <r>
      <rPr>
        <sz val="10"/>
        <rFont val="宋体"/>
        <charset val="134"/>
      </rPr>
      <t>电源输出</t>
    </r>
    <r>
      <rPr>
        <sz val="10"/>
        <rFont val="Times New Roman"/>
        <charset val="134"/>
      </rPr>
      <t>:DC12V 200mA
12.</t>
    </r>
    <r>
      <rPr>
        <sz val="10"/>
        <rFont val="宋体"/>
        <charset val="134"/>
      </rPr>
      <t>音频接口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音频输入：支持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3.5mm JACK LINE IN; 
13.</t>
    </r>
    <r>
      <rPr>
        <sz val="10"/>
        <rFont val="宋体"/>
        <charset val="134"/>
      </rPr>
      <t>音频输出：支持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3.5mm JACK LINE OUT
14.</t>
    </r>
    <r>
      <rPr>
        <sz val="10"/>
        <rFont val="宋体"/>
        <charset val="134"/>
      </rPr>
      <t>报警接口</t>
    </r>
    <r>
      <rPr>
        <sz val="10"/>
        <rFont val="Times New Roman"/>
        <charset val="134"/>
      </rPr>
      <t xml:space="preserve">:3 </t>
    </r>
    <r>
      <rPr>
        <sz val="10"/>
        <rFont val="宋体"/>
        <charset val="134"/>
      </rPr>
      <t>输入，</t>
    </r>
    <r>
      <rPr>
        <sz val="10"/>
        <rFont val="Times New Roman"/>
        <charset val="134"/>
      </rPr>
      <t xml:space="preserve">2 </t>
    </r>
    <r>
      <rPr>
        <sz val="10"/>
        <rFont val="宋体"/>
        <charset val="134"/>
      </rPr>
      <t>输出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报警输出最大支持</t>
    </r>
    <r>
      <rPr>
        <sz val="10"/>
        <rFont val="Times New Roman"/>
        <charset val="134"/>
      </rPr>
      <t>AC/DC24V 1A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 
15.Reset</t>
    </r>
    <r>
      <rPr>
        <sz val="10"/>
        <rFont val="宋体"/>
        <charset val="134"/>
      </rPr>
      <t>按键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支持工作温度和湿度</t>
    </r>
    <r>
      <rPr>
        <sz val="10"/>
        <rFont val="Times New Roman"/>
        <charset val="134"/>
      </rPr>
      <t>:-30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~60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湿度小于</t>
    </r>
    <r>
      <rPr>
        <sz val="10"/>
        <rFont val="Times New Roman"/>
        <charset val="134"/>
      </rPr>
      <t>95%(</t>
    </r>
    <r>
      <rPr>
        <sz val="10"/>
        <rFont val="宋体"/>
        <charset val="134"/>
      </rPr>
      <t>无凝结</t>
    </r>
    <r>
      <rPr>
        <sz val="10"/>
        <rFont val="Times New Roman"/>
        <charset val="134"/>
      </rPr>
      <t>)
16.</t>
    </r>
    <r>
      <rPr>
        <sz val="10"/>
        <rFont val="宋体"/>
        <charset val="134"/>
      </rPr>
      <t>电源供应</t>
    </r>
    <r>
      <rPr>
        <sz val="10"/>
        <rFont val="Times New Roman"/>
        <charset val="134"/>
      </rPr>
      <t>:DC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12V±20% </t>
    </r>
    <r>
      <rPr>
        <sz val="10"/>
        <rFont val="宋体"/>
        <charset val="134"/>
      </rPr>
      <t>，支持防反接保护；</t>
    </r>
    <r>
      <rPr>
        <sz val="10"/>
        <rFont val="Times New Roman"/>
        <charset val="134"/>
      </rPr>
      <t>PoE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802.3at, class 4</t>
    </r>
    <r>
      <rPr>
        <sz val="10"/>
        <rFont val="宋体"/>
        <charset val="134"/>
      </rPr>
      <t>电源接口类型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三芯电源接口功耗</t>
    </r>
    <r>
      <rPr>
        <sz val="10"/>
        <rFont val="Times New Roman"/>
        <charset val="134"/>
      </rPr>
      <t>:DC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 12V, 1.3A, Max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 15.0W; PoE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 (802.3at, 42.5V-57V), 0.3A to 0.4A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Max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17.0W
17.</t>
    </r>
    <r>
      <rPr>
        <sz val="10"/>
        <rFont val="宋体"/>
        <charset val="134"/>
      </rPr>
      <t>防护等级</t>
    </r>
    <r>
      <rPr>
        <sz val="10"/>
        <rFont val="Times New Roman"/>
        <charset val="134"/>
      </rPr>
      <t>:IP66</t>
    </r>
    <r>
      <rPr>
        <sz val="10"/>
        <rFont val="宋体"/>
        <charset val="134"/>
      </rPr>
      <t>补光距离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白光：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米（人脸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 xml:space="preserve">米）
</t>
    </r>
    <r>
      <rPr>
        <sz val="10"/>
        <rFont val="Times New Roman"/>
        <charset val="134"/>
      </rPr>
      <t>18.</t>
    </r>
    <r>
      <rPr>
        <sz val="10"/>
        <rFont val="宋体"/>
        <charset val="134"/>
      </rPr>
      <t>产品尺寸</t>
    </r>
    <r>
      <rPr>
        <sz val="10"/>
        <rFont val="Times New Roman"/>
        <charset val="134"/>
      </rPr>
      <t>(mm):206.5×103.9×100mm
19.</t>
    </r>
    <r>
      <rPr>
        <sz val="10"/>
        <rFont val="宋体"/>
        <charset val="134"/>
      </rPr>
      <t>包装尺寸</t>
    </r>
    <r>
      <rPr>
        <sz val="10"/>
        <rFont val="Times New Roman"/>
        <charset val="134"/>
      </rPr>
      <t>(mm):385×158×155mm
20.</t>
    </r>
    <r>
      <rPr>
        <sz val="10"/>
        <rFont val="宋体"/>
        <charset val="134"/>
      </rPr>
      <t>裸机重量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机身重量：</t>
    </r>
    <r>
      <rPr>
        <sz val="10"/>
        <rFont val="Times New Roman"/>
        <charset val="134"/>
      </rPr>
      <t>1450g
21.</t>
    </r>
    <r>
      <rPr>
        <sz val="10"/>
        <rFont val="宋体"/>
        <charset val="134"/>
      </rPr>
      <t>包装重量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带包装重量：</t>
    </r>
    <r>
      <rPr>
        <sz val="10"/>
        <rFont val="Times New Roman"/>
        <charset val="134"/>
      </rPr>
      <t>2300g</t>
    </r>
  </si>
  <si>
    <t>鸭嘴支架</t>
  </si>
  <si>
    <t>WS2790</t>
  </si>
  <si>
    <t>5口交换机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</si>
  <si>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、产品类型</t>
    </r>
    <r>
      <rPr>
        <sz val="10"/>
        <rFont val="Times New Roman"/>
        <charset val="134"/>
      </rPr>
      <t>:SOHO</t>
    </r>
    <r>
      <rPr>
        <sz val="10"/>
        <rFont val="宋体"/>
        <charset val="134"/>
      </rPr>
      <t xml:space="preserve">交换机
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、应用层级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 xml:space="preserve">二层
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、传输速率</t>
    </r>
    <r>
      <rPr>
        <sz val="10"/>
        <rFont val="Times New Roman"/>
        <charset val="134"/>
      </rPr>
      <t>:10/100Mbps
4</t>
    </r>
    <r>
      <rPr>
        <sz val="10"/>
        <rFont val="宋体"/>
        <charset val="134"/>
      </rPr>
      <t>、交换方式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存储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 xml:space="preserve">转发
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、背板带宽</t>
    </r>
    <r>
      <rPr>
        <sz val="10"/>
        <rFont val="Times New Roman"/>
        <charset val="134"/>
      </rPr>
      <t>:1Gbps
6</t>
    </r>
    <r>
      <rPr>
        <sz val="10"/>
        <rFont val="宋体"/>
        <charset val="134"/>
      </rPr>
      <t>、包转发率</t>
    </r>
    <r>
      <rPr>
        <sz val="10"/>
        <rFont val="Times New Roman"/>
        <charset val="134"/>
      </rPr>
      <t>:10Mbps:14880pps
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100Mbps:148800pps
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MAC</t>
    </r>
    <r>
      <rPr>
        <sz val="10"/>
        <rFont val="宋体"/>
        <charset val="134"/>
      </rPr>
      <t>地址表</t>
    </r>
    <r>
      <rPr>
        <sz val="10"/>
        <rFont val="Times New Roman"/>
        <charset val="134"/>
      </rPr>
      <t>:1K
9</t>
    </r>
    <r>
      <rPr>
        <sz val="10"/>
        <rFont val="宋体"/>
        <charset val="134"/>
      </rPr>
      <t>、端口结构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 xml:space="preserve">非模块化
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、端口数量</t>
    </r>
    <r>
      <rPr>
        <sz val="10"/>
        <rFont val="Times New Roman"/>
        <charset val="134"/>
      </rPr>
      <t>:5</t>
    </r>
    <r>
      <rPr>
        <sz val="10"/>
        <rFont val="宋体"/>
        <charset val="134"/>
      </rPr>
      <t xml:space="preserve">个
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、端口描述</t>
    </r>
    <r>
      <rPr>
        <sz val="10"/>
        <rFont val="Times New Roman"/>
        <charset val="134"/>
      </rPr>
      <t>:5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10/100M</t>
    </r>
    <r>
      <rPr>
        <sz val="10"/>
        <rFont val="宋体"/>
        <charset val="134"/>
      </rPr>
      <t>自适应</t>
    </r>
    <r>
      <rPr>
        <sz val="10"/>
        <rFont val="Times New Roman"/>
        <charset val="134"/>
      </rPr>
      <t>RJ45</t>
    </r>
    <r>
      <rPr>
        <sz val="10"/>
        <rFont val="宋体"/>
        <charset val="134"/>
      </rPr>
      <t xml:space="preserve">端口
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、接口介质</t>
    </r>
    <r>
      <rPr>
        <sz val="10"/>
        <rFont val="Times New Roman"/>
        <charset val="134"/>
      </rPr>
      <t>:10Base-T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类或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类以上</t>
    </r>
    <r>
      <rPr>
        <sz val="10"/>
        <rFont val="Times New Roman"/>
        <charset val="134"/>
      </rPr>
      <t>UTP
13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100Base-TX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>UTP
14</t>
    </r>
    <r>
      <rPr>
        <sz val="10"/>
        <rFont val="宋体"/>
        <charset val="134"/>
      </rPr>
      <t>、传输模式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全双工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 xml:space="preserve">半双工自适应
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、网络标准</t>
    </r>
    <r>
      <rPr>
        <sz val="10"/>
        <rFont val="Times New Roman"/>
        <charset val="134"/>
      </rPr>
      <t>:IEEE 802.3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IEEE 802.3u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IEEE 802.3x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</si>
  <si>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输入电压：</t>
    </r>
    <r>
      <rPr>
        <sz val="10"/>
        <rFont val="Times New Roman"/>
        <charset val="134"/>
      </rPr>
      <t>110-264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V</t>
    </r>
    <r>
      <rPr>
        <sz val="10"/>
        <rFont val="宋体"/>
        <charset val="134"/>
      </rPr>
      <t xml:space="preserve">）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输出功率：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W</t>
    </r>
    <r>
      <rPr>
        <sz val="10"/>
        <rFont val="宋体"/>
        <charset val="134"/>
      </rPr>
      <t xml:space="preserve">）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工作频率</t>
    </r>
    <r>
      <rPr>
        <sz val="10"/>
        <rFont val="Times New Roman"/>
        <charset val="134"/>
      </rPr>
      <t>47-63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HZ</t>
    </r>
    <r>
      <rPr>
        <sz val="10"/>
        <rFont val="宋体"/>
        <charset val="134"/>
      </rPr>
      <t xml:space="preserve">）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工作温度：</t>
    </r>
    <r>
      <rPr>
        <sz val="10"/>
        <rFont val="Times New Roman"/>
        <charset val="134"/>
      </rPr>
      <t>-20-+65</t>
    </r>
    <r>
      <rPr>
        <sz val="10"/>
        <rFont val="宋体"/>
        <charset val="134"/>
      </rPr>
      <t>℃（℃）</t>
    </r>
  </si>
  <si>
    <t>超五类数据线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</si>
  <si>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产品适用</t>
    </r>
    <r>
      <rPr>
        <sz val="10"/>
        <rFont val="Times New Roman"/>
        <charset val="134"/>
      </rPr>
      <t xml:space="preserve"> 1000Base-T
2.</t>
    </r>
    <r>
      <rPr>
        <sz val="10"/>
        <rFont val="宋体"/>
        <charset val="134"/>
      </rPr>
      <t>最大单段长度</t>
    </r>
    <r>
      <rPr>
        <sz val="10"/>
        <rFont val="Times New Roman"/>
        <charset val="134"/>
      </rPr>
      <t xml:space="preserve"> 100 </t>
    </r>
    <r>
      <rPr>
        <sz val="10"/>
        <rFont val="宋体"/>
        <charset val="134"/>
      </rPr>
      <t xml:space="preserve">米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传输速率</t>
    </r>
    <r>
      <rPr>
        <sz val="10"/>
        <rFont val="Times New Roman"/>
        <charset val="134"/>
      </rPr>
      <t xml:space="preserve"> 100Mbps
4.</t>
    </r>
    <r>
      <rPr>
        <sz val="10"/>
        <rFont val="宋体"/>
        <charset val="134"/>
      </rPr>
      <t>性能满足</t>
    </r>
    <r>
      <rPr>
        <sz val="10"/>
        <rFont val="Times New Roman"/>
        <charset val="134"/>
      </rPr>
      <t xml:space="preserve"> ISO/IEC 11801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Class D 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 xml:space="preserve"> TIA-568C.2 Cat5e </t>
    </r>
    <r>
      <rPr>
        <sz val="10"/>
        <rFont val="宋体"/>
        <charset val="134"/>
      </rPr>
      <t xml:space="preserve">标准要求
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导线：</t>
    </r>
    <r>
      <rPr>
        <sz val="10"/>
        <rFont val="Times New Roman"/>
        <charset val="134"/>
      </rPr>
      <t>24AWG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0.51mm±0.005mm </t>
    </r>
    <r>
      <rPr>
        <sz val="10"/>
        <rFont val="宋体"/>
        <charset val="134"/>
      </rPr>
      <t xml:space="preserve">实芯裸铜导线；
</t>
    </r>
    <r>
      <rPr>
        <sz val="10"/>
        <rFont val="Times New Roman"/>
        <charset val="134"/>
      </rPr>
      <t>6.</t>
    </r>
    <r>
      <rPr>
        <sz val="10"/>
        <rFont val="宋体"/>
        <charset val="134"/>
      </rPr>
      <t>绝缘层：高密度聚乙烯，绝缘直径：</t>
    </r>
    <r>
      <rPr>
        <sz val="10"/>
        <rFont val="Times New Roman"/>
        <charset val="134"/>
      </rPr>
      <t>0.9mm±0.03mm</t>
    </r>
    <r>
      <rPr>
        <sz val="10"/>
        <rFont val="宋体"/>
        <charset val="134"/>
      </rPr>
      <t xml:space="preserve">；
</t>
    </r>
    <r>
      <rPr>
        <sz val="10"/>
        <rFont val="Times New Roman"/>
        <charset val="134"/>
      </rPr>
      <t>7.</t>
    </r>
    <r>
      <rPr>
        <sz val="10"/>
        <rFont val="宋体"/>
        <charset val="134"/>
      </rPr>
      <t>外护套：聚氯乙烯，厚度：</t>
    </r>
    <r>
      <rPr>
        <sz val="10"/>
        <rFont val="Times New Roman"/>
        <charset val="134"/>
      </rPr>
      <t>0.6mm</t>
    </r>
    <r>
      <rPr>
        <sz val="10"/>
        <rFont val="宋体"/>
        <charset val="134"/>
      </rPr>
      <t xml:space="preserve">；
</t>
    </r>
    <r>
      <rPr>
        <sz val="10"/>
        <rFont val="Times New Roman"/>
        <charset val="134"/>
      </rPr>
      <t>8.</t>
    </r>
    <r>
      <rPr>
        <sz val="10"/>
        <rFont val="宋体"/>
        <charset val="134"/>
      </rPr>
      <t>防火等级：</t>
    </r>
    <r>
      <rPr>
        <sz val="10"/>
        <rFont val="Times New Roman"/>
        <charset val="134"/>
      </rPr>
      <t>CMR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LSZH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CM </t>
    </r>
    <r>
      <rPr>
        <sz val="10"/>
        <rFont val="宋体"/>
        <charset val="134"/>
      </rPr>
      <t xml:space="preserve">可选；
</t>
    </r>
    <r>
      <rPr>
        <sz val="10"/>
        <rFont val="Times New Roman"/>
        <charset val="134"/>
      </rPr>
      <t>9.</t>
    </r>
    <r>
      <rPr>
        <sz val="10"/>
        <rFont val="宋体"/>
        <charset val="134"/>
      </rPr>
      <t>工作温度：</t>
    </r>
    <r>
      <rPr>
        <sz val="10"/>
        <rFont val="Times New Roman"/>
        <charset val="134"/>
      </rPr>
      <t>-20</t>
    </r>
    <r>
      <rPr>
        <sz val="10"/>
        <rFont val="宋体"/>
        <charset val="134"/>
      </rPr>
      <t>℃到</t>
    </r>
    <r>
      <rPr>
        <sz val="10"/>
        <rFont val="Times New Roman"/>
        <charset val="134"/>
      </rPr>
      <t xml:space="preserve"> 60</t>
    </r>
    <r>
      <rPr>
        <sz val="10"/>
        <rFont val="宋体"/>
        <charset val="134"/>
      </rPr>
      <t xml:space="preserve">℃；
</t>
    </r>
    <r>
      <rPr>
        <sz val="10"/>
        <rFont val="Times New Roman"/>
        <charset val="134"/>
      </rPr>
      <t>10.</t>
    </r>
    <r>
      <rPr>
        <sz val="10"/>
        <rFont val="宋体"/>
        <charset val="134"/>
      </rPr>
      <t>最大电容：≤</t>
    </r>
    <r>
      <rPr>
        <sz val="10"/>
        <rFont val="Times New Roman"/>
        <charset val="134"/>
      </rPr>
      <t>5.6nF/100m</t>
    </r>
    <r>
      <rPr>
        <sz val="10"/>
        <rFont val="宋体"/>
        <charset val="134"/>
      </rPr>
      <t xml:space="preserve">；
</t>
    </r>
    <r>
      <rPr>
        <sz val="10"/>
        <rFont val="Times New Roman"/>
        <charset val="134"/>
      </rPr>
      <t>11.</t>
    </r>
    <r>
      <rPr>
        <sz val="10"/>
        <rFont val="宋体"/>
        <charset val="134"/>
      </rPr>
      <t>最大直流电阻：≤</t>
    </r>
    <r>
      <rPr>
        <sz val="10"/>
        <rFont val="Times New Roman"/>
        <charset val="134"/>
      </rPr>
      <t>9.38Ω /100m</t>
    </r>
    <r>
      <rPr>
        <sz val="10"/>
        <rFont val="宋体"/>
        <charset val="134"/>
      </rPr>
      <t xml:space="preserve">；
</t>
    </r>
    <r>
      <rPr>
        <sz val="10"/>
        <rFont val="Times New Roman"/>
        <charset val="134"/>
      </rPr>
      <t>12.</t>
    </r>
    <r>
      <rPr>
        <sz val="10"/>
        <rFont val="宋体"/>
        <charset val="134"/>
      </rPr>
      <t>最大电阻不平衡：≤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；</t>
    </r>
  </si>
  <si>
    <t>摄像枪电源线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</si>
  <si>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线芯材质：裸铜线</t>
    </r>
    <r>
      <rPr>
        <sz val="10"/>
        <rFont val="Times New Roman"/>
        <charset val="134"/>
      </rPr>
      <t xml:space="preserve"> 
2.</t>
    </r>
    <r>
      <rPr>
        <sz val="10"/>
        <rFont val="宋体"/>
        <charset val="134"/>
      </rPr>
      <t>芯数：</t>
    </r>
    <r>
      <rPr>
        <sz val="10"/>
        <rFont val="Times New Roman"/>
        <charset val="134"/>
      </rPr>
      <t>2
3.</t>
    </r>
    <r>
      <rPr>
        <sz val="10"/>
        <rFont val="宋体"/>
        <charset val="134"/>
      </rPr>
      <t>护套材质：</t>
    </r>
    <r>
      <rPr>
        <sz val="10"/>
        <rFont val="Times New Roman"/>
        <charset val="134"/>
      </rPr>
      <t xml:space="preserve">PVC </t>
    </r>
    <r>
      <rPr>
        <sz val="10"/>
        <rFont val="宋体"/>
        <charset val="134"/>
      </rPr>
      <t xml:space="preserve">同参数产品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电线最大外径：标准（</t>
    </r>
    <r>
      <rPr>
        <sz val="10"/>
        <rFont val="Times New Roman"/>
        <charset val="134"/>
      </rPr>
      <t>mm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
5.</t>
    </r>
    <r>
      <rPr>
        <sz val="10"/>
        <rFont val="宋体"/>
        <charset val="134"/>
      </rPr>
      <t>护套厚度：</t>
    </r>
    <r>
      <rPr>
        <sz val="10"/>
        <rFont val="Times New Roman"/>
        <charset val="134"/>
      </rPr>
      <t>0.98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mm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
6.</t>
    </r>
    <r>
      <rPr>
        <sz val="10"/>
        <rFont val="宋体"/>
        <charset val="134"/>
      </rPr>
      <t>标称截面：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mm2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
7.</t>
    </r>
    <r>
      <rPr>
        <sz val="10"/>
        <rFont val="宋体"/>
        <charset val="134"/>
      </rPr>
      <t>产品认证：</t>
    </r>
    <r>
      <rPr>
        <sz val="10"/>
        <rFont val="Times New Roman"/>
        <charset val="134"/>
      </rPr>
      <t>CCC</t>
    </r>
  </si>
  <si>
    <t>订制支架</t>
  </si>
  <si>
    <r>
      <rPr>
        <sz val="10"/>
        <rFont val="宋体"/>
        <charset val="134"/>
      </rPr>
      <t>扎带、接地铜排、排插、空气开关、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接头、胶水、螺丝、拉爆、水晶头等</t>
    </r>
  </si>
  <si>
    <t>后台：</t>
  </si>
  <si>
    <t>硬盘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</si>
  <si>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硬盘尺寸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 xml:space="preserve">英寸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硬盘容量</t>
    </r>
    <r>
      <rPr>
        <sz val="10"/>
        <rFont val="Times New Roman"/>
        <charset val="134"/>
      </rPr>
      <t>4000GB
3.</t>
    </r>
    <r>
      <rPr>
        <sz val="10"/>
        <rFont val="宋体"/>
        <charset val="134"/>
      </rPr>
      <t>盘片数量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 xml:space="preserve">片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单碟容量</t>
    </r>
    <r>
      <rPr>
        <sz val="10"/>
        <rFont val="Times New Roman"/>
        <charset val="134"/>
      </rPr>
      <t>1000GB
5.</t>
    </r>
    <r>
      <rPr>
        <sz val="10"/>
        <rFont val="宋体"/>
        <charset val="134"/>
      </rPr>
      <t>缓存</t>
    </r>
    <r>
      <rPr>
        <sz val="10"/>
        <rFont val="Times New Roman"/>
        <charset val="134"/>
      </rPr>
      <t>64MB
6.</t>
    </r>
    <r>
      <rPr>
        <sz val="10"/>
        <rFont val="宋体"/>
        <charset val="134"/>
      </rPr>
      <t>转速</t>
    </r>
    <r>
      <rPr>
        <sz val="10"/>
        <rFont val="Times New Roman"/>
        <charset val="134"/>
      </rPr>
      <t>5900rpm
7.</t>
    </r>
    <r>
      <rPr>
        <sz val="10"/>
        <rFont val="宋体"/>
        <charset val="134"/>
      </rPr>
      <t>接口类型</t>
    </r>
    <r>
      <rPr>
        <sz val="10"/>
        <rFont val="Times New Roman"/>
        <charset val="134"/>
      </rPr>
      <t>SATA3.0
8.</t>
    </r>
    <r>
      <rPr>
        <sz val="10"/>
        <rFont val="宋体"/>
        <charset val="134"/>
      </rPr>
      <t>接口速率</t>
    </r>
    <r>
      <rPr>
        <sz val="10"/>
        <rFont val="Times New Roman"/>
        <charset val="134"/>
      </rPr>
      <t>4Gb/</t>
    </r>
    <r>
      <rPr>
        <sz val="10"/>
        <rFont val="宋体"/>
        <charset val="134"/>
      </rPr>
      <t>秒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</si>
</sst>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  <numFmt numFmtId="177" formatCode="#,##0.00_ "/>
    <numFmt numFmtId="178" formatCode="0.00_);[Red]\(0.00\)"/>
    <numFmt numFmtId="179" formatCode="0.00_ "/>
    <numFmt numFmtId="180" formatCode="#,##0.00_);[Red]\(#,##0.00\)"/>
    <numFmt numFmtId="181" formatCode="0.0%"/>
  </numFmts>
  <fonts count="38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color indexed="8"/>
      <name val="Times New Roman"/>
      <charset val="134"/>
    </font>
    <font>
      <sz val="10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DashDot">
        <color indexed="10"/>
      </left>
      <right style="dashDotDot">
        <color indexed="10"/>
      </right>
      <top style="dashDotDot">
        <color indexed="10"/>
      </top>
      <bottom style="dashDotDot">
        <color indexed="10"/>
      </bottom>
      <diagonal/>
    </border>
    <border>
      <left style="dashDotDot">
        <color indexed="10"/>
      </left>
      <right style="dashDotDot">
        <color indexed="10"/>
      </right>
      <top style="dashDotDot">
        <color indexed="10"/>
      </top>
      <bottom style="dashDotDot">
        <color indexed="10"/>
      </bottom>
      <diagonal/>
    </border>
    <border>
      <left style="dashDotDot">
        <color indexed="10"/>
      </left>
      <right style="mediumDashDot">
        <color indexed="10"/>
      </right>
      <top style="dashDotDot">
        <color indexed="10"/>
      </top>
      <bottom style="dashDotDot">
        <color indexed="10"/>
      </bottom>
      <diagonal/>
    </border>
    <border>
      <left style="dashDotDot">
        <color indexed="10"/>
      </left>
      <right style="mediumDashDot">
        <color indexed="10"/>
      </right>
      <top style="dashDotDot">
        <color indexed="10"/>
      </top>
      <bottom style="mediumDashDot">
        <color indexed="10"/>
      </bottom>
      <diagonal/>
    </border>
    <border>
      <left style="mediumDashDot">
        <color indexed="10"/>
      </left>
      <right style="dashDotDot">
        <color indexed="10"/>
      </right>
      <top style="dashDotDot">
        <color indexed="10"/>
      </top>
      <bottom/>
      <diagonal/>
    </border>
    <border>
      <left style="dashDotDot">
        <color indexed="10"/>
      </left>
      <right style="dashDotDot">
        <color indexed="10"/>
      </right>
      <top style="dashDotDot">
        <color indexed="10"/>
      </top>
      <bottom/>
      <diagonal/>
    </border>
    <border>
      <left style="mediumDashDot">
        <color indexed="10"/>
      </left>
      <right style="dashDotDot">
        <color indexed="10"/>
      </right>
      <top style="dashDotDot">
        <color indexed="10"/>
      </top>
      <bottom style="mediumDashDot">
        <color indexed="10"/>
      </bottom>
      <diagonal/>
    </border>
    <border>
      <left style="dashDotDot">
        <color indexed="10"/>
      </left>
      <right style="dashDotDot">
        <color indexed="10"/>
      </right>
      <top style="dashDotDot">
        <color indexed="10"/>
      </top>
      <bottom style="mediumDashDot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 style="mediumDashDot">
        <color indexed="10"/>
      </right>
      <top style="dotted">
        <color indexed="10"/>
      </top>
      <bottom style="dotted">
        <color indexed="10"/>
      </bottom>
      <diagonal/>
    </border>
    <border>
      <left style="dashDotDot">
        <color indexed="10"/>
      </left>
      <right style="mediumDashDot">
        <color indexed="10"/>
      </right>
      <top style="dashDotDot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2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2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27" applyNumberFormat="0" applyAlignment="0" applyProtection="0">
      <alignment vertical="center"/>
    </xf>
    <xf numFmtId="0" fontId="36" fillId="0" borderId="0">
      <alignment vertical="center"/>
    </xf>
    <xf numFmtId="0" fontId="26" fillId="8" borderId="28" applyNumberFormat="0" applyAlignment="0" applyProtection="0">
      <alignment vertical="center"/>
    </xf>
    <xf numFmtId="0" fontId="2" fillId="0" borderId="0">
      <alignment vertical="center"/>
    </xf>
    <xf numFmtId="0" fontId="29" fillId="20" borderId="2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178" fontId="2" fillId="0" borderId="3" xfId="56" applyNumberFormat="1" applyFont="1" applyFill="1" applyBorder="1" applyAlignment="1">
      <alignment horizontal="center" vertical="center" wrapText="1"/>
    </xf>
    <xf numFmtId="178" fontId="3" fillId="0" borderId="0" xfId="56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5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5" xfId="54" applyFont="1" applyFill="1" applyBorder="1" applyAlignment="1">
      <alignment horizontal="center" vertical="center" wrapText="1"/>
    </xf>
    <xf numFmtId="43" fontId="2" fillId="0" borderId="6" xfId="8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2" fillId="0" borderId="2" xfId="56" applyNumberFormat="1" applyFont="1" applyFill="1" applyBorder="1" applyAlignment="1">
      <alignment horizontal="center" vertical="center"/>
    </xf>
    <xf numFmtId="178" fontId="2" fillId="0" borderId="2" xfId="56" applyNumberFormat="1" applyFont="1" applyFill="1" applyBorder="1" applyAlignment="1">
      <alignment horizontal="center" vertical="center"/>
    </xf>
    <xf numFmtId="0" fontId="8" fillId="0" borderId="5" xfId="54" applyFont="1" applyFill="1" applyBorder="1" applyAlignment="1">
      <alignment horizontal="left" vertical="center"/>
    </xf>
    <xf numFmtId="43" fontId="2" fillId="0" borderId="5" xfId="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8" fontId="2" fillId="0" borderId="3" xfId="56" applyNumberFormat="1" applyFont="1" applyFill="1" applyBorder="1" applyAlignment="1">
      <alignment horizontal="center" vertical="center"/>
    </xf>
    <xf numFmtId="179" fontId="10" fillId="0" borderId="10" xfId="56" applyNumberFormat="1" applyFont="1" applyFill="1" applyBorder="1" applyAlignment="1">
      <alignment horizontal="center" vertical="center"/>
    </xf>
    <xf numFmtId="179" fontId="10" fillId="0" borderId="11" xfId="56" applyNumberFormat="1" applyFont="1" applyFill="1" applyBorder="1" applyAlignment="1">
      <alignment horizontal="center" vertical="center"/>
    </xf>
    <xf numFmtId="179" fontId="10" fillId="0" borderId="12" xfId="56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0" fontId="2" fillId="0" borderId="1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0" fontId="2" fillId="0" borderId="16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/>
    </xf>
    <xf numFmtId="179" fontId="2" fillId="0" borderId="18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178" fontId="2" fillId="0" borderId="5" xfId="27" applyNumberFormat="1" applyFont="1" applyFill="1" applyBorder="1" applyAlignment="1">
      <alignment horizontal="right" vertical="center"/>
    </xf>
    <xf numFmtId="43" fontId="2" fillId="0" borderId="0" xfId="8" applyFont="1" applyFill="1" applyBorder="1" applyAlignment="1">
      <alignment horizontal="center" vertical="center" wrapText="1"/>
    </xf>
    <xf numFmtId="179" fontId="2" fillId="0" borderId="1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43" fontId="2" fillId="0" borderId="5" xfId="8" applyFont="1" applyFill="1" applyBorder="1" applyAlignment="1">
      <alignment vertical="center"/>
    </xf>
    <xf numFmtId="0" fontId="8" fillId="0" borderId="5" xfId="54" applyFont="1" applyFill="1" applyBorder="1" applyAlignment="1">
      <alignment vertical="center" wrapText="1"/>
    </xf>
    <xf numFmtId="0" fontId="8" fillId="0" borderId="5" xfId="54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8" fillId="0" borderId="5" xfId="54" applyFont="1" applyFill="1" applyBorder="1" applyAlignment="1">
      <alignment horizontal="center" vertical="center"/>
    </xf>
    <xf numFmtId="38" fontId="4" fillId="0" borderId="5" xfId="54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54" applyFont="1" applyFill="1" applyBorder="1" applyAlignment="1">
      <alignment horizontal="left" vertical="center" wrapText="1"/>
    </xf>
    <xf numFmtId="0" fontId="2" fillId="0" borderId="5" xfId="54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43" fontId="2" fillId="0" borderId="6" xfId="8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9" fontId="2" fillId="0" borderId="22" xfId="56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Alignment="1">
      <alignment vertical="center"/>
    </xf>
    <xf numFmtId="178" fontId="2" fillId="0" borderId="6" xfId="0" applyNumberFormat="1" applyFont="1" applyFill="1" applyBorder="1" applyAlignment="1">
      <alignment horizontal="left" vertical="center" wrapText="1"/>
    </xf>
    <xf numFmtId="178" fontId="14" fillId="0" borderId="0" xfId="56" applyNumberFormat="1" applyFont="1" applyFill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180" fontId="0" fillId="0" borderId="0" xfId="0" applyNumberFormat="1" applyFill="1" applyAlignment="1">
      <alignment vertical="center"/>
    </xf>
    <xf numFmtId="179" fontId="14" fillId="0" borderId="22" xfId="56" applyNumberFormat="1" applyFont="1" applyFill="1" applyBorder="1" applyAlignment="1" applyProtection="1">
      <alignment vertical="center"/>
      <protection locked="0"/>
    </xf>
    <xf numFmtId="179" fontId="14" fillId="0" borderId="23" xfId="56" applyNumberFormat="1" applyFont="1" applyFill="1" applyBorder="1" applyAlignment="1">
      <alignment vertical="center"/>
    </xf>
    <xf numFmtId="181" fontId="14" fillId="0" borderId="24" xfId="56" applyNumberFormat="1" applyFont="1" applyFill="1" applyBorder="1" applyAlignment="1" applyProtection="1">
      <alignment vertical="center"/>
      <protection locked="0"/>
    </xf>
    <xf numFmtId="43" fontId="2" fillId="0" borderId="6" xfId="8" applyFont="1" applyFill="1" applyBorder="1" applyAlignment="1">
      <alignment vertical="center"/>
    </xf>
    <xf numFmtId="179" fontId="2" fillId="0" borderId="0" xfId="56" applyNumberFormat="1" applyFont="1" applyFill="1" applyBorder="1" applyAlignment="1" applyProtection="1">
      <alignment vertical="center"/>
      <protection locked="0"/>
    </xf>
    <xf numFmtId="179" fontId="2" fillId="0" borderId="0" xfId="56" applyNumberFormat="1" applyFont="1" applyFill="1" applyBorder="1" applyAlignment="1">
      <alignment vertical="center"/>
    </xf>
    <xf numFmtId="181" fontId="2" fillId="0" borderId="0" xfId="56" applyNumberFormat="1" applyFont="1" applyFill="1" applyBorder="1" applyAlignment="1" applyProtection="1">
      <alignment vertical="center"/>
      <protection locked="0"/>
    </xf>
    <xf numFmtId="178" fontId="9" fillId="0" borderId="6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0" fontId="2" fillId="0" borderId="0" xfId="0" applyNumberFormat="1" applyFont="1" applyFill="1" applyBorder="1" applyAlignment="1">
      <alignment horizontal="right" vertical="center"/>
    </xf>
    <xf numFmtId="179" fontId="2" fillId="0" borderId="23" xfId="56" applyNumberFormat="1" applyFont="1" applyFill="1" applyBorder="1" applyAlignment="1">
      <alignment vertical="center"/>
    </xf>
    <xf numFmtId="181" fontId="2" fillId="0" borderId="24" xfId="56" applyNumberFormat="1" applyFont="1" applyFill="1" applyBorder="1" applyAlignment="1" applyProtection="1">
      <alignment vertical="center"/>
      <protection locked="0"/>
    </xf>
    <xf numFmtId="10" fontId="2" fillId="0" borderId="25" xfId="0" applyNumberFormat="1" applyFont="1" applyFill="1" applyBorder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?? 2" xfId="25"/>
    <cellStyle name="计算" xfId="26" builtinId="22"/>
    <cellStyle name="常规_移动PDS预算表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?? 3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??" xfId="54"/>
    <cellStyle name="?? 4" xfId="55"/>
    <cellStyle name="0,0_x000d_&#10;NA_x000d_&#10; 3_智能化配置清单-1020" xfId="56"/>
    <cellStyle name="常规 3" xfId="57"/>
    <cellStyle name="常规 2 4" xfId="58"/>
    <cellStyle name="常规 4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7" workbookViewId="0">
      <selection activeCell="B17" sqref="B17"/>
    </sheetView>
  </sheetViews>
  <sheetFormatPr defaultColWidth="9" defaultRowHeight="20.1" customHeight="1"/>
  <cols>
    <col min="1" max="1" width="4.75" style="2" customWidth="1"/>
    <col min="2" max="2" width="21.375" style="2" customWidth="1"/>
    <col min="3" max="3" width="14.75" style="2" customWidth="1"/>
    <col min="4" max="4" width="8.875" style="2" customWidth="1"/>
    <col min="5" max="5" width="4.75" style="2" customWidth="1"/>
    <col min="6" max="6" width="5" style="2" customWidth="1"/>
    <col min="7" max="7" width="10.25" style="2" customWidth="1"/>
    <col min="8" max="8" width="14.75" style="2" customWidth="1"/>
    <col min="9" max="9" width="17.5" style="2" customWidth="1"/>
    <col min="10" max="10" width="9" style="2"/>
    <col min="11" max="11" width="9.375" style="2" customWidth="1"/>
    <col min="12" max="12" width="14" style="2" customWidth="1"/>
    <col min="13" max="13" width="8.5" style="2" customWidth="1"/>
    <col min="14" max="16384" width="9" style="2"/>
  </cols>
  <sheetData>
    <row r="1" ht="30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7.75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ht="22.5" customHeight="1" spans="1:9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28.5" customHeight="1" spans="1:1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27" t="s">
        <v>10</v>
      </c>
      <c r="H5" s="28" t="s">
        <v>11</v>
      </c>
      <c r="I5" s="38" t="s">
        <v>12</v>
      </c>
      <c r="J5" s="7"/>
      <c r="K5" s="39" t="s">
        <v>13</v>
      </c>
      <c r="L5" s="40" t="s">
        <v>14</v>
      </c>
      <c r="M5" s="41" t="s">
        <v>15</v>
      </c>
    </row>
    <row r="6" customHeight="1" spans="1:13">
      <c r="A6" s="8" t="s">
        <v>16</v>
      </c>
      <c r="B6" s="9"/>
      <c r="C6" s="9"/>
      <c r="D6" s="9"/>
      <c r="E6" s="9"/>
      <c r="F6" s="9"/>
      <c r="G6" s="9"/>
      <c r="H6" s="9"/>
      <c r="I6" s="10"/>
      <c r="J6" s="7"/>
      <c r="K6" s="85"/>
      <c r="L6" s="86"/>
      <c r="M6" s="87"/>
    </row>
    <row r="7" ht="27.75" customHeight="1" spans="1:14">
      <c r="A7" s="11">
        <v>1</v>
      </c>
      <c r="B7" s="12" t="s">
        <v>17</v>
      </c>
      <c r="C7" s="13" t="s">
        <v>18</v>
      </c>
      <c r="D7" s="9" t="s">
        <v>19</v>
      </c>
      <c r="E7" s="14" t="s">
        <v>20</v>
      </c>
      <c r="F7" s="15">
        <v>6</v>
      </c>
      <c r="G7" s="32">
        <v>1800</v>
      </c>
      <c r="H7" s="32">
        <f>G7*F7</f>
        <v>10800</v>
      </c>
      <c r="I7" s="16" t="s">
        <v>21</v>
      </c>
      <c r="J7" s="7"/>
      <c r="K7" s="42">
        <v>1300</v>
      </c>
      <c r="L7" s="43">
        <f>K7*F7</f>
        <v>7800</v>
      </c>
      <c r="M7" s="44">
        <f t="shared" ref="M7" si="0">(G7-K7)/G7</f>
        <v>0.277777777777778</v>
      </c>
      <c r="N7" s="59"/>
    </row>
    <row r="8" ht="27.75" customHeight="1" spans="1:14">
      <c r="A8" s="11">
        <v>2</v>
      </c>
      <c r="B8" s="12" t="s">
        <v>22</v>
      </c>
      <c r="C8" s="13" t="s">
        <v>23</v>
      </c>
      <c r="D8" s="9" t="s">
        <v>24</v>
      </c>
      <c r="E8" s="14" t="s">
        <v>20</v>
      </c>
      <c r="F8" s="15">
        <v>6</v>
      </c>
      <c r="G8" s="32">
        <v>3900</v>
      </c>
      <c r="H8" s="32">
        <f t="shared" ref="H8" si="1">G8*F8</f>
        <v>23400</v>
      </c>
      <c r="I8" s="77" t="s">
        <v>25</v>
      </c>
      <c r="J8" s="7"/>
      <c r="K8" s="42">
        <v>2900</v>
      </c>
      <c r="L8" s="43">
        <f t="shared" ref="L8" si="2">K8*F8</f>
        <v>17400</v>
      </c>
      <c r="M8" s="44">
        <f t="shared" ref="M8" si="3">(G8-K8)/G8</f>
        <v>0.256410256410256</v>
      </c>
      <c r="N8" s="76"/>
    </row>
    <row r="9" ht="27.75" customHeight="1" spans="1:14">
      <c r="A9" s="11">
        <v>3</v>
      </c>
      <c r="B9" s="61" t="s">
        <v>26</v>
      </c>
      <c r="C9" s="14" t="s">
        <v>27</v>
      </c>
      <c r="D9" s="9" t="s">
        <v>19</v>
      </c>
      <c r="E9" s="9" t="s">
        <v>28</v>
      </c>
      <c r="F9" s="15">
        <v>6</v>
      </c>
      <c r="G9" s="32">
        <v>12000</v>
      </c>
      <c r="H9" s="62">
        <f t="shared" ref="H9" si="4">G9*F9</f>
        <v>72000</v>
      </c>
      <c r="I9" s="72" t="s">
        <v>29</v>
      </c>
      <c r="J9" s="73"/>
      <c r="K9" s="74">
        <v>8000</v>
      </c>
      <c r="L9" s="43">
        <f t="shared" ref="L9" si="5">K9*F9</f>
        <v>48000</v>
      </c>
      <c r="M9" s="44">
        <f t="shared" ref="M9:M18" si="6">(G9-K9)/G9</f>
        <v>0.333333333333333</v>
      </c>
      <c r="N9" s="75"/>
    </row>
    <row r="10" ht="27.75" customHeight="1" spans="1:14">
      <c r="A10" s="11">
        <v>4</v>
      </c>
      <c r="B10" s="61" t="s">
        <v>30</v>
      </c>
      <c r="C10" s="14" t="s">
        <v>31</v>
      </c>
      <c r="D10" s="9" t="s">
        <v>32</v>
      </c>
      <c r="E10" s="9" t="s">
        <v>33</v>
      </c>
      <c r="F10" s="15">
        <v>6</v>
      </c>
      <c r="G10" s="32">
        <v>1100</v>
      </c>
      <c r="H10" s="62">
        <f t="shared" ref="H10:H18" si="7">G10*F10</f>
        <v>6600</v>
      </c>
      <c r="I10" s="88"/>
      <c r="J10" s="7"/>
      <c r="K10" s="74">
        <v>800</v>
      </c>
      <c r="L10" s="43">
        <f t="shared" ref="L10:L18" si="8">K10*F10</f>
        <v>4800</v>
      </c>
      <c r="M10" s="44">
        <f t="shared" si="6"/>
        <v>0.272727272727273</v>
      </c>
      <c r="N10" s="60"/>
    </row>
    <row r="11" ht="27.75" customHeight="1" spans="1:14">
      <c r="A11" s="11">
        <v>5</v>
      </c>
      <c r="B11" s="61" t="s">
        <v>34</v>
      </c>
      <c r="C11" s="13" t="s">
        <v>35</v>
      </c>
      <c r="D11" s="9" t="s">
        <v>36</v>
      </c>
      <c r="E11" s="9" t="s">
        <v>37</v>
      </c>
      <c r="F11" s="15">
        <v>6</v>
      </c>
      <c r="G11" s="32">
        <v>50</v>
      </c>
      <c r="H11" s="32">
        <f t="shared" si="7"/>
        <v>300</v>
      </c>
      <c r="I11" s="48"/>
      <c r="J11" s="80"/>
      <c r="K11" s="42">
        <v>35</v>
      </c>
      <c r="L11" s="43">
        <f t="shared" si="8"/>
        <v>210</v>
      </c>
      <c r="M11" s="44">
        <f t="shared" si="6"/>
        <v>0.3</v>
      </c>
      <c r="N11" s="60"/>
    </row>
    <row r="12" ht="27.75" customHeight="1" spans="1:14">
      <c r="A12" s="11">
        <v>6</v>
      </c>
      <c r="B12" s="61" t="s">
        <v>38</v>
      </c>
      <c r="C12" s="13" t="s">
        <v>39</v>
      </c>
      <c r="D12" s="9" t="s">
        <v>40</v>
      </c>
      <c r="E12" s="9" t="s">
        <v>20</v>
      </c>
      <c r="F12" s="15">
        <v>6</v>
      </c>
      <c r="G12" s="32">
        <v>800</v>
      </c>
      <c r="H12" s="32">
        <f t="shared" si="7"/>
        <v>4800</v>
      </c>
      <c r="I12" s="48"/>
      <c r="J12" s="7"/>
      <c r="K12" s="42">
        <v>350</v>
      </c>
      <c r="L12" s="43">
        <f t="shared" si="8"/>
        <v>2100</v>
      </c>
      <c r="M12" s="44">
        <f t="shared" si="6"/>
        <v>0.5625</v>
      </c>
      <c r="N12" s="76"/>
    </row>
    <row r="13" ht="27.75" customHeight="1" spans="1:14">
      <c r="A13" s="11">
        <v>7</v>
      </c>
      <c r="B13" s="63" t="s">
        <v>41</v>
      </c>
      <c r="C13" s="19" t="s">
        <v>42</v>
      </c>
      <c r="D13" s="64" t="s">
        <v>43</v>
      </c>
      <c r="E13" s="9" t="s">
        <v>44</v>
      </c>
      <c r="F13" s="15">
        <v>6</v>
      </c>
      <c r="G13" s="32">
        <v>2100</v>
      </c>
      <c r="H13" s="32">
        <f t="shared" si="7"/>
        <v>12600</v>
      </c>
      <c r="I13" s="77" t="s">
        <v>45</v>
      </c>
      <c r="J13" s="7"/>
      <c r="K13" s="42">
        <v>1000</v>
      </c>
      <c r="L13" s="43">
        <f t="shared" si="8"/>
        <v>6000</v>
      </c>
      <c r="M13" s="44">
        <f t="shared" si="6"/>
        <v>0.523809523809524</v>
      </c>
      <c r="N13" s="78"/>
    </row>
    <row r="14" s="59" customFormat="1" ht="27.75" customHeight="1" spans="1:13">
      <c r="A14" s="11">
        <v>8</v>
      </c>
      <c r="B14" s="61" t="s">
        <v>46</v>
      </c>
      <c r="C14" s="65" t="s">
        <v>47</v>
      </c>
      <c r="D14" s="9" t="s">
        <v>48</v>
      </c>
      <c r="E14" s="9" t="s">
        <v>20</v>
      </c>
      <c r="F14" s="15">
        <v>0</v>
      </c>
      <c r="G14" s="32">
        <v>8500</v>
      </c>
      <c r="H14" s="32">
        <f t="shared" si="7"/>
        <v>0</v>
      </c>
      <c r="I14" s="79" t="s">
        <v>49</v>
      </c>
      <c r="J14" s="7"/>
      <c r="K14" s="42">
        <v>5500</v>
      </c>
      <c r="L14" s="43">
        <f t="shared" si="8"/>
        <v>0</v>
      </c>
      <c r="M14" s="44">
        <f t="shared" si="6"/>
        <v>0.352941176470588</v>
      </c>
    </row>
    <row r="15" s="60" customFormat="1" ht="27.75" customHeight="1" spans="1:14">
      <c r="A15" s="11">
        <v>9</v>
      </c>
      <c r="B15" s="31" t="s">
        <v>50</v>
      </c>
      <c r="C15" s="13" t="s">
        <v>51</v>
      </c>
      <c r="D15" s="64" t="s">
        <v>52</v>
      </c>
      <c r="E15" s="66" t="s">
        <v>53</v>
      </c>
      <c r="F15" s="67">
        <v>0</v>
      </c>
      <c r="G15" s="32">
        <v>1000</v>
      </c>
      <c r="H15" s="32">
        <f t="shared" si="7"/>
        <v>0</v>
      </c>
      <c r="I15" s="79" t="s">
        <v>54</v>
      </c>
      <c r="J15" s="7"/>
      <c r="K15" s="42">
        <v>800</v>
      </c>
      <c r="L15" s="43">
        <f t="shared" si="8"/>
        <v>0</v>
      </c>
      <c r="M15" s="44">
        <f t="shared" si="6"/>
        <v>0.2</v>
      </c>
      <c r="N15" s="75"/>
    </row>
    <row r="16" ht="23.25" customHeight="1" spans="1:14">
      <c r="A16" s="11">
        <v>10</v>
      </c>
      <c r="B16" s="68" t="s">
        <v>55</v>
      </c>
      <c r="C16" s="13" t="s">
        <v>56</v>
      </c>
      <c r="D16" s="9" t="s">
        <v>36</v>
      </c>
      <c r="E16" s="9" t="s">
        <v>37</v>
      </c>
      <c r="F16" s="15">
        <v>6</v>
      </c>
      <c r="G16" s="32">
        <v>250</v>
      </c>
      <c r="H16" s="32">
        <f t="shared" si="7"/>
        <v>1500</v>
      </c>
      <c r="I16" s="48"/>
      <c r="J16" s="80"/>
      <c r="K16" s="42">
        <v>250</v>
      </c>
      <c r="L16" s="43">
        <f t="shared" si="8"/>
        <v>1500</v>
      </c>
      <c r="M16" s="44">
        <f t="shared" si="6"/>
        <v>0</v>
      </c>
      <c r="N16" s="59"/>
    </row>
    <row r="17" customHeight="1" spans="1:14">
      <c r="A17" s="11">
        <v>11</v>
      </c>
      <c r="B17" s="61" t="s">
        <v>57</v>
      </c>
      <c r="C17" s="13" t="s">
        <v>58</v>
      </c>
      <c r="D17" s="9" t="s">
        <v>36</v>
      </c>
      <c r="E17" s="9" t="s">
        <v>28</v>
      </c>
      <c r="F17" s="15">
        <v>6</v>
      </c>
      <c r="G17" s="32">
        <v>2800</v>
      </c>
      <c r="H17" s="32">
        <f t="shared" si="7"/>
        <v>16800</v>
      </c>
      <c r="I17" s="48"/>
      <c r="J17" s="7"/>
      <c r="K17" s="42">
        <v>1500</v>
      </c>
      <c r="L17" s="43">
        <f t="shared" si="8"/>
        <v>9000</v>
      </c>
      <c r="M17" s="44">
        <f t="shared" si="6"/>
        <v>0.464285714285714</v>
      </c>
      <c r="N17" s="59"/>
    </row>
    <row r="18" customHeight="1" spans="1:14">
      <c r="A18" s="11">
        <v>12</v>
      </c>
      <c r="B18" s="61" t="s">
        <v>59</v>
      </c>
      <c r="C18" s="13" t="s">
        <v>58</v>
      </c>
      <c r="D18" s="9" t="s">
        <v>36</v>
      </c>
      <c r="E18" s="9" t="s">
        <v>28</v>
      </c>
      <c r="F18" s="15">
        <v>6</v>
      </c>
      <c r="G18" s="32">
        <v>250</v>
      </c>
      <c r="H18" s="32">
        <f t="shared" si="7"/>
        <v>1500</v>
      </c>
      <c r="I18" s="48"/>
      <c r="J18" s="7"/>
      <c r="K18" s="42">
        <v>150</v>
      </c>
      <c r="L18" s="43">
        <f t="shared" si="8"/>
        <v>900</v>
      </c>
      <c r="M18" s="44">
        <f t="shared" si="6"/>
        <v>0.4</v>
      </c>
      <c r="N18" s="59"/>
    </row>
    <row r="19" customHeight="1" spans="1:14">
      <c r="A19" s="11"/>
      <c r="B19" s="61"/>
      <c r="C19" s="13"/>
      <c r="D19" s="9"/>
      <c r="E19" s="9"/>
      <c r="F19" s="15"/>
      <c r="G19" s="32" t="s">
        <v>60</v>
      </c>
      <c r="H19" s="32">
        <f>SUM(H7:H18)</f>
        <v>150300</v>
      </c>
      <c r="I19" s="48"/>
      <c r="J19" s="7"/>
      <c r="K19" s="42"/>
      <c r="L19" s="43"/>
      <c r="M19" s="44"/>
      <c r="N19" s="59"/>
    </row>
    <row r="20" customHeight="1" spans="1:14">
      <c r="A20" s="8" t="s">
        <v>61</v>
      </c>
      <c r="B20" s="9"/>
      <c r="C20" s="9"/>
      <c r="D20" s="9"/>
      <c r="E20" s="9"/>
      <c r="F20" s="9"/>
      <c r="G20" s="9"/>
      <c r="H20" s="9"/>
      <c r="I20" s="10"/>
      <c r="J20" s="7"/>
      <c r="K20" s="42"/>
      <c r="L20" s="43"/>
      <c r="M20" s="44"/>
      <c r="N20" s="59"/>
    </row>
    <row r="21" customHeight="1" spans="1:14">
      <c r="A21" s="8">
        <v>13</v>
      </c>
      <c r="B21" s="69" t="s">
        <v>62</v>
      </c>
      <c r="C21" s="13" t="s">
        <v>63</v>
      </c>
      <c r="D21" s="19" t="s">
        <v>64</v>
      </c>
      <c r="E21" s="70" t="s">
        <v>20</v>
      </c>
      <c r="F21" s="15">
        <v>6</v>
      </c>
      <c r="G21" s="32">
        <v>350</v>
      </c>
      <c r="H21" s="32">
        <f t="shared" ref="H21:H25" si="9">G21*F21</f>
        <v>2100</v>
      </c>
      <c r="I21" s="48"/>
      <c r="J21" s="7"/>
      <c r="K21" s="42">
        <v>165</v>
      </c>
      <c r="L21" s="43">
        <f t="shared" ref="L21:L25" si="10">K21*F21</f>
        <v>990</v>
      </c>
      <c r="M21" s="44">
        <f t="shared" ref="M21:M25" si="11">(G21-K21)/G21</f>
        <v>0.528571428571429</v>
      </c>
      <c r="N21" s="59"/>
    </row>
    <row r="22" customHeight="1" spans="1:14">
      <c r="A22" s="8">
        <v>14</v>
      </c>
      <c r="B22" s="61" t="s">
        <v>65</v>
      </c>
      <c r="C22" s="13" t="s">
        <v>66</v>
      </c>
      <c r="D22" s="9" t="s">
        <v>36</v>
      </c>
      <c r="E22" s="9" t="s">
        <v>37</v>
      </c>
      <c r="F22" s="15">
        <v>6</v>
      </c>
      <c r="G22" s="32">
        <v>100</v>
      </c>
      <c r="H22" s="32">
        <f t="shared" si="9"/>
        <v>600</v>
      </c>
      <c r="I22" s="48"/>
      <c r="J22" s="81"/>
      <c r="K22" s="42">
        <v>50</v>
      </c>
      <c r="L22" s="43">
        <f t="shared" si="10"/>
        <v>300</v>
      </c>
      <c r="M22" s="44">
        <f t="shared" si="11"/>
        <v>0.5</v>
      </c>
      <c r="N22" s="59"/>
    </row>
    <row r="23" ht="29.25" customHeight="1" spans="1:14">
      <c r="A23" s="8">
        <v>15</v>
      </c>
      <c r="B23" s="61" t="s">
        <v>67</v>
      </c>
      <c r="C23" s="14" t="s">
        <v>68</v>
      </c>
      <c r="D23" s="9" t="s">
        <v>69</v>
      </c>
      <c r="E23" s="15" t="s">
        <v>37</v>
      </c>
      <c r="F23" s="15">
        <v>6</v>
      </c>
      <c r="G23" s="32">
        <v>300</v>
      </c>
      <c r="H23" s="32">
        <f t="shared" si="9"/>
        <v>1800</v>
      </c>
      <c r="I23" s="48"/>
      <c r="J23" s="80"/>
      <c r="K23" s="74">
        <v>180</v>
      </c>
      <c r="L23" s="43">
        <f t="shared" si="10"/>
        <v>1080</v>
      </c>
      <c r="M23" s="44">
        <f t="shared" si="11"/>
        <v>0.4</v>
      </c>
      <c r="N23" s="45"/>
    </row>
    <row r="24" ht="26.25" customHeight="1" spans="1:14">
      <c r="A24" s="8">
        <v>16</v>
      </c>
      <c r="B24" s="61" t="s">
        <v>70</v>
      </c>
      <c r="C24" s="14" t="s">
        <v>71</v>
      </c>
      <c r="D24" s="9" t="s">
        <v>69</v>
      </c>
      <c r="E24" s="15" t="s">
        <v>37</v>
      </c>
      <c r="F24" s="15">
        <v>6</v>
      </c>
      <c r="G24" s="32">
        <v>250</v>
      </c>
      <c r="H24" s="32">
        <f t="shared" si="9"/>
        <v>1500</v>
      </c>
      <c r="I24" s="48"/>
      <c r="J24" s="80"/>
      <c r="K24" s="74">
        <v>110</v>
      </c>
      <c r="L24" s="43">
        <f t="shared" si="10"/>
        <v>660</v>
      </c>
      <c r="M24" s="44">
        <f t="shared" si="11"/>
        <v>0.56</v>
      </c>
      <c r="N24" s="45"/>
    </row>
    <row r="25" customHeight="1" spans="1:14">
      <c r="A25" s="8">
        <v>17</v>
      </c>
      <c r="B25" s="31" t="s">
        <v>72</v>
      </c>
      <c r="C25" s="14" t="s">
        <v>73</v>
      </c>
      <c r="D25" s="9" t="s">
        <v>69</v>
      </c>
      <c r="E25" s="15" t="s">
        <v>37</v>
      </c>
      <c r="F25" s="15">
        <v>6</v>
      </c>
      <c r="G25" s="32">
        <v>200</v>
      </c>
      <c r="H25" s="71">
        <f t="shared" si="9"/>
        <v>1200</v>
      </c>
      <c r="I25" s="82"/>
      <c r="J25" s="80"/>
      <c r="K25" s="74">
        <v>140</v>
      </c>
      <c r="L25" s="43">
        <f t="shared" si="10"/>
        <v>840</v>
      </c>
      <c r="M25" s="44">
        <f t="shared" si="11"/>
        <v>0.3</v>
      </c>
      <c r="N25" s="45"/>
    </row>
    <row r="26" customHeight="1" spans="1:14">
      <c r="A26" s="8"/>
      <c r="B26" s="31"/>
      <c r="C26" s="14"/>
      <c r="D26" s="9"/>
      <c r="E26" s="15"/>
      <c r="F26" s="15"/>
      <c r="G26" s="32" t="s">
        <v>60</v>
      </c>
      <c r="H26" s="71">
        <f>SUM(H21:H25)</f>
        <v>7200</v>
      </c>
      <c r="I26" s="82"/>
      <c r="J26" s="80"/>
      <c r="K26" s="89"/>
      <c r="L26" s="90"/>
      <c r="M26" s="91"/>
      <c r="N26" s="45"/>
    </row>
    <row r="27" customHeight="1" spans="1:14">
      <c r="A27" s="8" t="s">
        <v>74</v>
      </c>
      <c r="B27" s="9"/>
      <c r="C27" s="9"/>
      <c r="D27" s="9"/>
      <c r="E27" s="9"/>
      <c r="F27" s="9"/>
      <c r="G27" s="9"/>
      <c r="H27" s="9"/>
      <c r="I27" s="10"/>
      <c r="J27" s="7"/>
      <c r="K27" s="42"/>
      <c r="L27" s="43"/>
      <c r="M27" s="44"/>
      <c r="N27" s="45"/>
    </row>
    <row r="28" customHeight="1" spans="1:14">
      <c r="A28" s="8">
        <v>19</v>
      </c>
      <c r="B28" s="29" t="s">
        <v>75</v>
      </c>
      <c r="C28" s="13" t="s">
        <v>76</v>
      </c>
      <c r="D28" s="9" t="s">
        <v>36</v>
      </c>
      <c r="E28" s="9" t="s">
        <v>77</v>
      </c>
      <c r="F28" s="9">
        <v>1000</v>
      </c>
      <c r="G28" s="56">
        <v>4.8</v>
      </c>
      <c r="H28" s="30">
        <f t="shared" ref="H28" si="12">F28*G28</f>
        <v>4800</v>
      </c>
      <c r="I28" s="20"/>
      <c r="J28" s="7"/>
      <c r="K28" s="42">
        <v>3.8</v>
      </c>
      <c r="L28" s="43">
        <f>K28*F28</f>
        <v>3800</v>
      </c>
      <c r="M28" s="44">
        <f t="shared" ref="M28" si="13">(G28-K28)/G28</f>
        <v>0.208333333333333</v>
      </c>
      <c r="N28" s="45"/>
    </row>
    <row r="29" customHeight="1" spans="1:14">
      <c r="A29" s="8">
        <v>20</v>
      </c>
      <c r="B29" s="29" t="s">
        <v>78</v>
      </c>
      <c r="C29" s="13" t="s">
        <v>79</v>
      </c>
      <c r="D29" s="9" t="s">
        <v>36</v>
      </c>
      <c r="E29" s="9" t="s">
        <v>77</v>
      </c>
      <c r="F29" s="9">
        <v>5000</v>
      </c>
      <c r="G29" s="30">
        <v>2.5</v>
      </c>
      <c r="H29" s="30">
        <f t="shared" ref="H29" si="14">F29*G29</f>
        <v>12500</v>
      </c>
      <c r="I29" s="20"/>
      <c r="J29" s="7"/>
      <c r="K29" s="42">
        <v>1.14</v>
      </c>
      <c r="L29" s="43">
        <f t="shared" ref="L29" si="15">K29*F29</f>
        <v>5700</v>
      </c>
      <c r="M29" s="44">
        <f t="shared" ref="M29" si="16">(G29-K29)/G29</f>
        <v>0.544</v>
      </c>
      <c r="N29" s="45"/>
    </row>
    <row r="30" customHeight="1" spans="1:14">
      <c r="A30" s="8">
        <v>21</v>
      </c>
      <c r="B30" s="29" t="s">
        <v>80</v>
      </c>
      <c r="C30" s="13" t="s">
        <v>81</v>
      </c>
      <c r="D30" s="9" t="s">
        <v>36</v>
      </c>
      <c r="E30" s="9" t="s">
        <v>77</v>
      </c>
      <c r="F30" s="9">
        <v>50</v>
      </c>
      <c r="G30" s="30">
        <v>1.8</v>
      </c>
      <c r="H30" s="30">
        <f t="shared" ref="H30:H37" si="17">F30*G30</f>
        <v>90</v>
      </c>
      <c r="I30" s="20"/>
      <c r="J30" s="7"/>
      <c r="K30" s="42">
        <v>1.76</v>
      </c>
      <c r="L30" s="43">
        <f t="shared" ref="L30" si="18">K30*F30</f>
        <v>88</v>
      </c>
      <c r="M30" s="44">
        <f t="shared" ref="M30:M37" si="19">(G30-K30)/G30</f>
        <v>0.0222222222222222</v>
      </c>
      <c r="N30" s="45"/>
    </row>
    <row r="31" customHeight="1" spans="1:14">
      <c r="A31" s="8">
        <v>22</v>
      </c>
      <c r="B31" s="29" t="s">
        <v>82</v>
      </c>
      <c r="C31" s="13" t="s">
        <v>83</v>
      </c>
      <c r="D31" s="9" t="s">
        <v>84</v>
      </c>
      <c r="E31" s="9" t="s">
        <v>77</v>
      </c>
      <c r="F31" s="9">
        <v>600</v>
      </c>
      <c r="G31" s="30">
        <v>8.9</v>
      </c>
      <c r="H31" s="30">
        <f t="shared" si="17"/>
        <v>5340</v>
      </c>
      <c r="I31" s="20"/>
      <c r="J31" s="7"/>
      <c r="K31" s="42">
        <v>6.7</v>
      </c>
      <c r="L31" s="43">
        <f t="shared" ref="L31:L37" si="20">K31*F31</f>
        <v>4020</v>
      </c>
      <c r="M31" s="44">
        <f t="shared" si="19"/>
        <v>0.247191011235955</v>
      </c>
      <c r="N31" s="45"/>
    </row>
    <row r="32" customHeight="1" spans="1:14">
      <c r="A32" s="8">
        <v>23</v>
      </c>
      <c r="B32" s="29" t="s">
        <v>85</v>
      </c>
      <c r="C32" s="13" t="s">
        <v>86</v>
      </c>
      <c r="D32" s="9" t="s">
        <v>84</v>
      </c>
      <c r="E32" s="9" t="s">
        <v>77</v>
      </c>
      <c r="F32" s="9">
        <v>600</v>
      </c>
      <c r="G32" s="30">
        <v>23.05</v>
      </c>
      <c r="H32" s="30">
        <f t="shared" si="17"/>
        <v>13830</v>
      </c>
      <c r="I32" s="20"/>
      <c r="J32" s="7"/>
      <c r="K32" s="42">
        <v>19.5</v>
      </c>
      <c r="L32" s="43">
        <f t="shared" si="20"/>
        <v>11700</v>
      </c>
      <c r="M32" s="44">
        <f t="shared" si="19"/>
        <v>0.154013015184382</v>
      </c>
      <c r="N32" s="45"/>
    </row>
    <row r="33" customHeight="1" spans="1:14">
      <c r="A33" s="8">
        <v>24</v>
      </c>
      <c r="B33" s="29" t="s">
        <v>85</v>
      </c>
      <c r="C33" s="13" t="s">
        <v>87</v>
      </c>
      <c r="D33" s="9" t="s">
        <v>84</v>
      </c>
      <c r="E33" s="9" t="s">
        <v>77</v>
      </c>
      <c r="F33" s="9">
        <v>600</v>
      </c>
      <c r="G33" s="30">
        <v>2.15</v>
      </c>
      <c r="H33" s="30">
        <f t="shared" si="17"/>
        <v>1290</v>
      </c>
      <c r="I33" s="20"/>
      <c r="J33" s="7"/>
      <c r="K33" s="42">
        <v>1.1</v>
      </c>
      <c r="L33" s="43">
        <f t="shared" si="20"/>
        <v>660</v>
      </c>
      <c r="M33" s="44">
        <f t="shared" si="19"/>
        <v>0.488372093023256</v>
      </c>
      <c r="N33" s="45"/>
    </row>
    <row r="34" customHeight="1" spans="1:14">
      <c r="A34" s="8">
        <v>25</v>
      </c>
      <c r="B34" s="29" t="s">
        <v>88</v>
      </c>
      <c r="C34" s="19" t="s">
        <v>89</v>
      </c>
      <c r="D34" s="9" t="s">
        <v>90</v>
      </c>
      <c r="E34" s="9" t="s">
        <v>77</v>
      </c>
      <c r="F34" s="9">
        <v>6300</v>
      </c>
      <c r="G34" s="30">
        <v>4.5</v>
      </c>
      <c r="H34" s="30">
        <f t="shared" si="17"/>
        <v>28350</v>
      </c>
      <c r="I34" s="20"/>
      <c r="J34" s="7"/>
      <c r="K34" s="42">
        <v>3.5</v>
      </c>
      <c r="L34" s="43">
        <f t="shared" si="20"/>
        <v>22050</v>
      </c>
      <c r="M34" s="44">
        <f t="shared" si="19"/>
        <v>0.222222222222222</v>
      </c>
      <c r="N34" s="45"/>
    </row>
    <row r="35" customHeight="1" spans="1:14">
      <c r="A35" s="8">
        <v>26</v>
      </c>
      <c r="B35" s="29" t="s">
        <v>91</v>
      </c>
      <c r="C35" s="13" t="s">
        <v>92</v>
      </c>
      <c r="D35" s="9" t="s">
        <v>84</v>
      </c>
      <c r="E35" s="9" t="s">
        <v>77</v>
      </c>
      <c r="F35" s="9">
        <v>600</v>
      </c>
      <c r="G35" s="30">
        <v>3.1</v>
      </c>
      <c r="H35" s="30">
        <f t="shared" si="17"/>
        <v>1860</v>
      </c>
      <c r="I35" s="20"/>
      <c r="J35" s="7"/>
      <c r="K35" s="42">
        <v>2.11</v>
      </c>
      <c r="L35" s="43">
        <f t="shared" si="20"/>
        <v>1266</v>
      </c>
      <c r="M35" s="44">
        <f t="shared" si="19"/>
        <v>0.319354838709677</v>
      </c>
      <c r="N35" s="57"/>
    </row>
    <row r="36" customHeight="1" spans="1:14">
      <c r="A36" s="8">
        <v>27</v>
      </c>
      <c r="B36" s="29" t="s">
        <v>93</v>
      </c>
      <c r="C36" s="13" t="s">
        <v>94</v>
      </c>
      <c r="D36" s="9" t="s">
        <v>95</v>
      </c>
      <c r="E36" s="9" t="s">
        <v>77</v>
      </c>
      <c r="F36" s="9">
        <v>400</v>
      </c>
      <c r="G36" s="30">
        <v>3.5</v>
      </c>
      <c r="H36" s="30">
        <f t="shared" si="17"/>
        <v>1400</v>
      </c>
      <c r="I36" s="20"/>
      <c r="J36" s="7"/>
      <c r="K36" s="42">
        <v>3.12</v>
      </c>
      <c r="L36" s="43">
        <f t="shared" si="20"/>
        <v>1248</v>
      </c>
      <c r="M36" s="44">
        <f t="shared" si="19"/>
        <v>0.108571428571429</v>
      </c>
      <c r="N36" s="47"/>
    </row>
    <row r="37" customHeight="1" spans="1:14">
      <c r="A37" s="8">
        <v>28</v>
      </c>
      <c r="B37" s="29" t="s">
        <v>96</v>
      </c>
      <c r="C37" s="13" t="s">
        <v>97</v>
      </c>
      <c r="D37" s="9" t="s">
        <v>84</v>
      </c>
      <c r="E37" s="9" t="s">
        <v>77</v>
      </c>
      <c r="F37" s="9">
        <v>5300</v>
      </c>
      <c r="G37" s="30">
        <v>5</v>
      </c>
      <c r="H37" s="30">
        <f t="shared" si="17"/>
        <v>26500</v>
      </c>
      <c r="I37" s="20"/>
      <c r="J37" s="7"/>
      <c r="K37" s="42">
        <v>2</v>
      </c>
      <c r="L37" s="43">
        <f t="shared" si="20"/>
        <v>10600</v>
      </c>
      <c r="M37" s="44">
        <f t="shared" si="19"/>
        <v>0.6</v>
      </c>
      <c r="N37" s="47"/>
    </row>
    <row r="38" customHeight="1" spans="1:14">
      <c r="A38" s="8"/>
      <c r="B38" s="29"/>
      <c r="C38" s="13"/>
      <c r="D38" s="9"/>
      <c r="E38" s="9"/>
      <c r="F38" s="9"/>
      <c r="G38" s="30" t="s">
        <v>60</v>
      </c>
      <c r="H38" s="30">
        <f>SUM(H28:H37)</f>
        <v>95960</v>
      </c>
      <c r="I38" s="20"/>
      <c r="J38" s="7"/>
      <c r="K38" s="42"/>
      <c r="L38" s="43"/>
      <c r="M38" s="44"/>
      <c r="N38" s="47"/>
    </row>
    <row r="39" customHeight="1" spans="1:14">
      <c r="A39" s="8" t="s">
        <v>98</v>
      </c>
      <c r="B39" s="9"/>
      <c r="C39" s="9"/>
      <c r="D39" s="9"/>
      <c r="E39" s="9"/>
      <c r="F39" s="9"/>
      <c r="G39" s="9"/>
      <c r="H39" s="9"/>
      <c r="I39" s="10"/>
      <c r="J39" s="7"/>
      <c r="K39" s="42"/>
      <c r="L39" s="43"/>
      <c r="M39" s="44"/>
      <c r="N39" s="47"/>
    </row>
    <row r="40" ht="20.25" spans="1:14">
      <c r="A40" s="8">
        <v>29</v>
      </c>
      <c r="B40" s="31" t="s">
        <v>99</v>
      </c>
      <c r="C40" s="19" t="s">
        <v>100</v>
      </c>
      <c r="D40" s="9" t="s">
        <v>58</v>
      </c>
      <c r="E40" s="9" t="s">
        <v>28</v>
      </c>
      <c r="F40" s="15">
        <v>6</v>
      </c>
      <c r="G40" s="32">
        <v>6000</v>
      </c>
      <c r="H40" s="32">
        <f t="shared" ref="H40:H41" si="21">F40*G40</f>
        <v>36000</v>
      </c>
      <c r="I40" s="92" t="s">
        <v>101</v>
      </c>
      <c r="J40" s="7"/>
      <c r="K40" s="42">
        <v>4000</v>
      </c>
      <c r="L40" s="43">
        <f t="shared" ref="L40:L41" si="22">K40*F40</f>
        <v>24000</v>
      </c>
      <c r="M40" s="44">
        <f t="shared" ref="M40:M41" si="23">(G40-K40)/G40</f>
        <v>0.333333333333333</v>
      </c>
      <c r="N40" s="47"/>
    </row>
    <row r="41" customHeight="1" spans="1:14">
      <c r="A41" s="8">
        <v>30</v>
      </c>
      <c r="B41" s="31" t="s">
        <v>102</v>
      </c>
      <c r="C41" s="13" t="s">
        <v>103</v>
      </c>
      <c r="D41" s="9" t="s">
        <v>36</v>
      </c>
      <c r="E41" s="9" t="s">
        <v>104</v>
      </c>
      <c r="F41" s="9">
        <v>6</v>
      </c>
      <c r="G41" s="32">
        <v>1000</v>
      </c>
      <c r="H41" s="32">
        <f t="shared" si="21"/>
        <v>6000</v>
      </c>
      <c r="I41" s="48"/>
      <c r="J41" s="7"/>
      <c r="K41" s="42">
        <v>800</v>
      </c>
      <c r="L41" s="43">
        <f t="shared" si="22"/>
        <v>4800</v>
      </c>
      <c r="M41" s="44">
        <f t="shared" si="23"/>
        <v>0.2</v>
      </c>
      <c r="N41" s="75"/>
    </row>
    <row r="42" customHeight="1" spans="1:14">
      <c r="A42" s="8"/>
      <c r="B42" s="31"/>
      <c r="C42" s="13"/>
      <c r="D42" s="9"/>
      <c r="E42" s="9"/>
      <c r="F42" s="9"/>
      <c r="G42" s="32" t="s">
        <v>60</v>
      </c>
      <c r="H42" s="32">
        <f>SUM(H40:H41)</f>
        <v>42000</v>
      </c>
      <c r="I42" s="48"/>
      <c r="J42" s="7"/>
      <c r="K42" s="93"/>
      <c r="L42" s="93"/>
      <c r="M42" s="94"/>
      <c r="N42" s="75"/>
    </row>
    <row r="43" customHeight="1" spans="1:13">
      <c r="A43" s="8" t="s">
        <v>105</v>
      </c>
      <c r="B43" s="9"/>
      <c r="C43" s="9"/>
      <c r="D43" s="9"/>
      <c r="E43" s="9"/>
      <c r="F43" s="9"/>
      <c r="G43" s="9"/>
      <c r="H43" s="9"/>
      <c r="I43" s="10"/>
      <c r="J43" s="7"/>
      <c r="K43" s="74"/>
      <c r="L43" s="95"/>
      <c r="M43" s="96"/>
    </row>
    <row r="44" s="60" customFormat="1" ht="27.75" customHeight="1" spans="1:13">
      <c r="A44" s="8">
        <v>31</v>
      </c>
      <c r="B44" s="31" t="s">
        <v>106</v>
      </c>
      <c r="C44" s="13" t="s">
        <v>107</v>
      </c>
      <c r="D44" s="13" t="s">
        <v>108</v>
      </c>
      <c r="E44" s="13" t="s">
        <v>20</v>
      </c>
      <c r="F44" s="9">
        <v>1</v>
      </c>
      <c r="G44" s="32">
        <v>25000</v>
      </c>
      <c r="H44" s="32">
        <f t="shared" ref="H44:H46" si="24">F44*G44</f>
        <v>25000</v>
      </c>
      <c r="I44" s="79" t="s">
        <v>109</v>
      </c>
      <c r="J44" s="7"/>
      <c r="K44" s="42">
        <v>23000</v>
      </c>
      <c r="L44" s="43">
        <f t="shared" ref="L44:L46" si="25">K44*F44</f>
        <v>23000</v>
      </c>
      <c r="M44" s="44">
        <f t="shared" ref="M44:M46" si="26">(G44-K44)/G44</f>
        <v>0.08</v>
      </c>
    </row>
    <row r="45" s="60" customFormat="1" ht="36.75" customHeight="1" spans="1:13">
      <c r="A45" s="8">
        <v>32</v>
      </c>
      <c r="B45" s="31" t="s">
        <v>110</v>
      </c>
      <c r="C45" s="13"/>
      <c r="D45" s="13" t="s">
        <v>108</v>
      </c>
      <c r="E45" s="13" t="s">
        <v>20</v>
      </c>
      <c r="F45" s="9">
        <v>1</v>
      </c>
      <c r="G45" s="32">
        <v>25000</v>
      </c>
      <c r="H45" s="32">
        <f t="shared" si="24"/>
        <v>25000</v>
      </c>
      <c r="I45" s="79" t="s">
        <v>111</v>
      </c>
      <c r="J45" s="7"/>
      <c r="K45" s="42">
        <v>23000</v>
      </c>
      <c r="L45" s="43">
        <f t="shared" si="25"/>
        <v>23000</v>
      </c>
      <c r="M45" s="44">
        <f t="shared" si="26"/>
        <v>0.08</v>
      </c>
    </row>
    <row r="46" s="60" customFormat="1" ht="24" customHeight="1" spans="1:13">
      <c r="A46" s="8">
        <v>33</v>
      </c>
      <c r="B46" s="31" t="s">
        <v>112</v>
      </c>
      <c r="C46" s="13"/>
      <c r="D46" s="13" t="s">
        <v>108</v>
      </c>
      <c r="E46" s="19" t="s">
        <v>28</v>
      </c>
      <c r="F46" s="9">
        <v>1</v>
      </c>
      <c r="G46" s="32">
        <v>2500</v>
      </c>
      <c r="H46" s="32">
        <f t="shared" si="24"/>
        <v>2500</v>
      </c>
      <c r="I46" s="48"/>
      <c r="J46" s="7"/>
      <c r="K46" s="42">
        <v>2300</v>
      </c>
      <c r="L46" s="43">
        <f t="shared" si="25"/>
        <v>2300</v>
      </c>
      <c r="M46" s="44">
        <f t="shared" si="26"/>
        <v>0.08</v>
      </c>
    </row>
    <row r="47" s="60" customFormat="1" ht="21.75" customHeight="1" spans="1:13">
      <c r="A47" s="8"/>
      <c r="B47" s="31"/>
      <c r="C47" s="19"/>
      <c r="D47" s="13"/>
      <c r="E47" s="19"/>
      <c r="F47" s="9"/>
      <c r="G47" s="32" t="s">
        <v>60</v>
      </c>
      <c r="H47" s="32">
        <f>SUM(H44:H46)</f>
        <v>52500</v>
      </c>
      <c r="I47" s="48"/>
      <c r="J47" s="7"/>
      <c r="K47" s="42"/>
      <c r="L47" s="43"/>
      <c r="M47" s="97"/>
    </row>
    <row r="48" customHeight="1" spans="1:13">
      <c r="A48" s="8" t="s">
        <v>113</v>
      </c>
      <c r="B48" s="31" t="s">
        <v>114</v>
      </c>
      <c r="C48" s="31"/>
      <c r="D48" s="31"/>
      <c r="E48" s="31"/>
      <c r="F48" s="31"/>
      <c r="G48" s="31"/>
      <c r="H48" s="32">
        <f>SUM(H47,H42,H38,H26,H19)</f>
        <v>347960</v>
      </c>
      <c r="I48" s="48"/>
      <c r="J48" s="7"/>
      <c r="K48" s="42"/>
      <c r="L48" s="43">
        <f>SUM(L7:L46)</f>
        <v>239812</v>
      </c>
      <c r="M48" s="49">
        <f t="shared" ref="M48:M51" si="27">(H48-L48)/H48:H48</f>
        <v>0.310805839751696</v>
      </c>
    </row>
    <row r="49" customHeight="1" spans="1:13">
      <c r="A49" s="8" t="s">
        <v>115</v>
      </c>
      <c r="B49" s="31" t="s">
        <v>116</v>
      </c>
      <c r="C49" s="31"/>
      <c r="D49" s="31"/>
      <c r="E49" s="31"/>
      <c r="F49" s="31"/>
      <c r="G49" s="31"/>
      <c r="H49" s="32">
        <f>H48*5%</f>
        <v>17398</v>
      </c>
      <c r="I49" s="48"/>
      <c r="J49" s="7"/>
      <c r="K49" s="83"/>
      <c r="L49" s="43">
        <f>H49</f>
        <v>17398</v>
      </c>
      <c r="M49" s="49">
        <f t="shared" si="27"/>
        <v>0</v>
      </c>
    </row>
    <row r="50" customHeight="1" spans="1:13">
      <c r="A50" s="8" t="s">
        <v>117</v>
      </c>
      <c r="B50" s="31" t="s">
        <v>118</v>
      </c>
      <c r="C50" s="31"/>
      <c r="D50" s="31"/>
      <c r="E50" s="31" t="s">
        <v>77</v>
      </c>
      <c r="F50" s="31">
        <v>1000</v>
      </c>
      <c r="G50" s="30">
        <v>8.8</v>
      </c>
      <c r="H50" s="32">
        <f>G50*F50</f>
        <v>8800</v>
      </c>
      <c r="I50" s="48"/>
      <c r="J50" s="7"/>
      <c r="K50" s="42">
        <v>4.8</v>
      </c>
      <c r="L50" s="43">
        <f>K50*F50</f>
        <v>4800</v>
      </c>
      <c r="M50" s="49">
        <f t="shared" si="27"/>
        <v>0.454545454545455</v>
      </c>
    </row>
    <row r="51" customHeight="1" spans="1:13">
      <c r="A51" s="8" t="s">
        <v>119</v>
      </c>
      <c r="B51" s="31" t="s">
        <v>120</v>
      </c>
      <c r="C51" s="31"/>
      <c r="D51" s="31"/>
      <c r="E51" s="31" t="s">
        <v>77</v>
      </c>
      <c r="F51" s="31">
        <v>5000</v>
      </c>
      <c r="G51" s="30">
        <v>13</v>
      </c>
      <c r="H51" s="32">
        <f>G51*F51</f>
        <v>65000</v>
      </c>
      <c r="I51" s="48"/>
      <c r="J51" s="7"/>
      <c r="K51" s="58">
        <v>10</v>
      </c>
      <c r="L51" s="43">
        <f>K51*F51</f>
        <v>50000</v>
      </c>
      <c r="M51" s="49">
        <f t="shared" si="27"/>
        <v>0.230769230769231</v>
      </c>
    </row>
    <row r="52" customHeight="1" spans="1:13">
      <c r="A52" s="8" t="s">
        <v>121</v>
      </c>
      <c r="B52" s="31" t="s">
        <v>122</v>
      </c>
      <c r="C52" s="31"/>
      <c r="D52" s="31"/>
      <c r="E52" s="31"/>
      <c r="F52" s="31"/>
      <c r="G52" s="31"/>
      <c r="H52" s="32">
        <f>SUM(H48:H50)*0.0689</f>
        <v>25779.4862</v>
      </c>
      <c r="I52" s="48"/>
      <c r="J52" s="7"/>
      <c r="K52" s="50"/>
      <c r="L52" s="51">
        <f>H53*0.0689</f>
        <v>32034.19279918</v>
      </c>
      <c r="M52" s="49"/>
    </row>
    <row r="53" customHeight="1" spans="1:13">
      <c r="A53" s="8" t="s">
        <v>123</v>
      </c>
      <c r="B53" s="31" t="s">
        <v>124</v>
      </c>
      <c r="C53" s="31"/>
      <c r="D53" s="31"/>
      <c r="E53" s="31"/>
      <c r="F53" s="31"/>
      <c r="G53" s="31"/>
      <c r="H53" s="33">
        <f>SUM(H48:H52)</f>
        <v>464937.4862</v>
      </c>
      <c r="I53" s="52"/>
      <c r="J53" s="7"/>
      <c r="K53" s="53"/>
      <c r="L53" s="54">
        <f>SUM(L48:L52)</f>
        <v>344044.19279918</v>
      </c>
      <c r="M53" s="49">
        <f>(H53-L53)/H53:H53</f>
        <v>0.260020533919297</v>
      </c>
    </row>
    <row r="54" ht="27" customHeight="1" spans="1:10">
      <c r="A54" s="34" t="str">
        <f>"人民币大写："&amp;IF((INT(H53*10)-INT(H53)*10)=0,TEXT(INT(H53),"[DBNum2]G/通用格式")&amp;"元"&amp;IF((INT(H53*100)-INT((H53)*10)*10)=0,"整","零"&amp;TEXT(INT(H53*100)-INT(H53*10)*10,"[DBNum2]G/通用格式")&amp;"分"),TEXT(INT(H53),"[DBNum2]G/通用格式")&amp;"元"&amp;IF((INT(H53*100)-INT((H53)*10)*10)=0,TEXT((INT(H53*10)-INT(H53)*10),"[DBNum2]G/通用格式")&amp;"角整",TEXT((INT(H53*10)-INT(H53)*10),"[DBNum2]G/通用格式")&amp;"角"&amp;TEXT(INT(H53*100)-INT(H53*10)*10,"[DBNum2]G/通用格式")&amp;"分"))</f>
        <v>人民币大写：肆拾陆万肆仟玖佰叁拾柒元肆角捌分</v>
      </c>
      <c r="B54" s="35"/>
      <c r="C54" s="35"/>
      <c r="D54" s="35"/>
      <c r="E54" s="35"/>
      <c r="F54" s="35"/>
      <c r="G54" s="35"/>
      <c r="H54" s="35"/>
      <c r="I54" s="55"/>
      <c r="J54" s="7"/>
    </row>
    <row r="55" customHeight="1" spans="1:12">
      <c r="A55" s="36"/>
      <c r="B55" s="37"/>
      <c r="J55" s="7"/>
      <c r="L55" s="43">
        <f>H53-L53</f>
        <v>120893.29340082</v>
      </c>
    </row>
    <row r="56" customHeight="1" spans="1:10">
      <c r="A56" s="36"/>
      <c r="J56" s="7"/>
    </row>
    <row r="57" customHeight="1" spans="1:10">
      <c r="A57" s="36"/>
      <c r="J57" s="7"/>
    </row>
    <row r="58" customHeight="1" spans="1:1">
      <c r="A58" s="36"/>
    </row>
    <row r="59" customHeight="1" spans="1:1">
      <c r="A59" s="36"/>
    </row>
  </sheetData>
  <mergeCells count="10">
    <mergeCell ref="A1:I1"/>
    <mergeCell ref="A2:I2"/>
    <mergeCell ref="A3:I3"/>
    <mergeCell ref="A4:I4"/>
    <mergeCell ref="A6:I6"/>
    <mergeCell ref="A20:I20"/>
    <mergeCell ref="A27:I27"/>
    <mergeCell ref="A39:I39"/>
    <mergeCell ref="A43:I43"/>
    <mergeCell ref="A54:H54"/>
  </mergeCells>
  <pageMargins left="0.699305555555556" right="0.699305555555556" top="0.75" bottom="0.75" header="0.3" footer="0.3"/>
  <pageSetup paperSize="9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B21" sqref="B21"/>
    </sheetView>
  </sheetViews>
  <sheetFormatPr defaultColWidth="9" defaultRowHeight="20.1" customHeight="1"/>
  <cols>
    <col min="1" max="1" width="4.75" style="2" customWidth="1"/>
    <col min="2" max="2" width="31.375" style="2" customWidth="1"/>
    <col min="3" max="3" width="6.625" style="2" customWidth="1"/>
    <col min="4" max="4" width="9.875" style="2" customWidth="1"/>
    <col min="5" max="5" width="10.25" style="2" customWidth="1"/>
    <col min="6" max="6" width="25" style="2" customWidth="1"/>
    <col min="7" max="7" width="9" style="2"/>
    <col min="8" max="8" width="10.25" style="2" customWidth="1"/>
    <col min="9" max="9" width="14" style="2" customWidth="1"/>
    <col min="10" max="10" width="8.5" style="2" customWidth="1"/>
    <col min="11" max="16384" width="9" style="2"/>
  </cols>
  <sheetData>
    <row r="1" ht="30" customHeight="1" spans="1:6">
      <c r="A1" s="24" t="s">
        <v>0</v>
      </c>
      <c r="B1" s="24"/>
      <c r="C1" s="24"/>
      <c r="D1" s="24"/>
      <c r="E1" s="24"/>
      <c r="F1" s="24"/>
    </row>
    <row r="2" ht="27.75" customHeight="1" spans="1:6">
      <c r="A2" s="25" t="s">
        <v>1</v>
      </c>
      <c r="B2" s="25"/>
      <c r="C2" s="25"/>
      <c r="D2" s="25"/>
      <c r="E2" s="25"/>
      <c r="F2" s="25"/>
    </row>
    <row r="3" ht="22.5" customHeight="1" spans="1:6">
      <c r="A3" s="26" t="s">
        <v>2</v>
      </c>
      <c r="B3" s="26"/>
      <c r="C3" s="26"/>
      <c r="D3" s="26"/>
      <c r="E3" s="26"/>
      <c r="F3" s="26"/>
    </row>
    <row r="4" ht="22.5" customHeight="1" spans="1:6">
      <c r="A4" s="1" t="s">
        <v>3</v>
      </c>
      <c r="B4" s="1"/>
      <c r="C4" s="1"/>
      <c r="D4" s="1"/>
      <c r="E4" s="1"/>
      <c r="F4" s="1"/>
    </row>
    <row r="5" ht="28.5" customHeight="1" spans="1:10">
      <c r="A5" s="3" t="s">
        <v>4</v>
      </c>
      <c r="B5" s="4" t="s">
        <v>125</v>
      </c>
      <c r="C5" s="4" t="s">
        <v>8</v>
      </c>
      <c r="D5" s="5" t="s">
        <v>9</v>
      </c>
      <c r="E5" s="27" t="s">
        <v>10</v>
      </c>
      <c r="F5" s="28" t="s">
        <v>11</v>
      </c>
      <c r="G5" s="7"/>
      <c r="H5" s="39" t="s">
        <v>13</v>
      </c>
      <c r="I5" s="40" t="s">
        <v>14</v>
      </c>
      <c r="J5" s="41" t="s">
        <v>15</v>
      </c>
    </row>
    <row r="6" ht="27.75" customHeight="1" spans="1:11">
      <c r="A6" s="11"/>
      <c r="B6" s="12" t="s">
        <v>126</v>
      </c>
      <c r="C6" s="14" t="s">
        <v>127</v>
      </c>
      <c r="D6" s="15">
        <v>1</v>
      </c>
      <c r="E6" s="32">
        <f>'交通管理设备（拆分1）'!H20</f>
        <v>144501.91875</v>
      </c>
      <c r="F6" s="32">
        <f t="shared" ref="F6:F9" si="0">E6*D6</f>
        <v>144501.91875</v>
      </c>
      <c r="G6" s="7"/>
      <c r="H6" s="42">
        <f>'交通管理设备（拆分1）'!L20</f>
        <v>107183.682201875</v>
      </c>
      <c r="I6" s="43">
        <f t="shared" ref="I6:I9" si="1">H6*D6</f>
        <v>107183.682201875</v>
      </c>
      <c r="J6" s="44">
        <f t="shared" ref="J6:J9" si="2">(E6-I6)/E6</f>
        <v>0.258254263133271</v>
      </c>
      <c r="K6" s="59"/>
    </row>
    <row r="7" ht="27.75" customHeight="1" spans="1:11">
      <c r="A7" s="11"/>
      <c r="B7" s="12" t="s">
        <v>128</v>
      </c>
      <c r="C7" s="14" t="s">
        <v>127</v>
      </c>
      <c r="D7" s="15">
        <v>1</v>
      </c>
      <c r="E7" s="32">
        <f>'监控安保设备（拆分2）'!H25</f>
        <v>157970.05875</v>
      </c>
      <c r="F7" s="32">
        <f t="shared" si="0"/>
        <v>157970.05875</v>
      </c>
      <c r="G7" s="7"/>
      <c r="H7" s="42">
        <f>'监控安保设备（拆分2）'!L25</f>
        <v>119906.637047875</v>
      </c>
      <c r="I7" s="43">
        <f t="shared" si="1"/>
        <v>119906.637047875</v>
      </c>
      <c r="J7" s="44">
        <f t="shared" si="2"/>
        <v>0.240953393341224</v>
      </c>
      <c r="K7" s="76"/>
    </row>
    <row r="8" ht="27.75" customHeight="1" spans="1:11">
      <c r="A8" s="11"/>
      <c r="B8" s="12" t="s">
        <v>129</v>
      </c>
      <c r="C8" s="14" t="s">
        <v>127</v>
      </c>
      <c r="D8" s="15">
        <v>1</v>
      </c>
      <c r="E8" s="32">
        <f>'线材（拆分3）'!H19</f>
        <v>93734.017</v>
      </c>
      <c r="F8" s="32">
        <f t="shared" si="0"/>
        <v>93734.017</v>
      </c>
      <c r="G8" s="73"/>
      <c r="H8" s="74">
        <f>'线材（拆分3）'!L19</f>
        <v>59860.2737713</v>
      </c>
      <c r="I8" s="43">
        <f t="shared" si="1"/>
        <v>59860.2737713</v>
      </c>
      <c r="J8" s="44">
        <f t="shared" si="2"/>
        <v>0.361381538024771</v>
      </c>
      <c r="K8" s="75"/>
    </row>
    <row r="9" ht="27.75" customHeight="1" spans="1:11">
      <c r="A9" s="11"/>
      <c r="B9" s="12" t="s">
        <v>130</v>
      </c>
      <c r="C9" s="14" t="s">
        <v>127</v>
      </c>
      <c r="D9" s="15">
        <v>1</v>
      </c>
      <c r="E9" s="32">
        <f>'光纤（拆分4）'!H10</f>
        <v>68783.715</v>
      </c>
      <c r="F9" s="32">
        <f t="shared" si="0"/>
        <v>68783.715</v>
      </c>
      <c r="G9" s="7"/>
      <c r="H9" s="74">
        <f>'光纤（拆分4）'!L10</f>
        <v>50789.1979635</v>
      </c>
      <c r="I9" s="43">
        <f t="shared" si="1"/>
        <v>50789.1979635</v>
      </c>
      <c r="J9" s="44">
        <f t="shared" si="2"/>
        <v>0.261610136011118</v>
      </c>
      <c r="K9" s="60"/>
    </row>
    <row r="10" customHeight="1" spans="1:10">
      <c r="A10" s="8" t="s">
        <v>123</v>
      </c>
      <c r="B10" s="31" t="s">
        <v>124</v>
      </c>
      <c r="C10" s="31"/>
      <c r="D10" s="31"/>
      <c r="E10" s="31"/>
      <c r="F10" s="33">
        <f>SUM(F6:F9)</f>
        <v>464989.7095</v>
      </c>
      <c r="G10" s="7"/>
      <c r="H10" s="53"/>
      <c r="I10" s="54">
        <f>SUM(I6:I9)</f>
        <v>337739.79098455</v>
      </c>
      <c r="J10" s="49"/>
    </row>
    <row r="11" ht="27" customHeight="1" spans="1:7">
      <c r="A11" s="34" t="str">
        <f>"人民币大写："&amp;IF((INT(F10*10)-INT(F10)*10)=0,TEXT(INT(F10),"[DBNum2]G/通用格式")&amp;"元"&amp;IF((INT(F10*100)-INT((F10)*10)*10)=0,"整","零"&amp;TEXT(INT(F10*100)-INT(F10*10)*10,"[DBNum2]G/通用格式")&amp;"分"),TEXT(INT(F10),"[DBNum2]G/通用格式")&amp;"元"&amp;IF((INT(F10*100)-INT((F10)*10)*10)=0,TEXT((INT(F10*10)-INT(F10)*10),"[DBNum2]G/通用格式")&amp;"角整",TEXT((INT(F10*10)-INT(F10)*10),"[DBNum2]G/通用格式")&amp;"角"&amp;TEXT(INT(F10*100)-INT(F10*10)*10,"[DBNum2]G/通用格式")&amp;"分"))</f>
        <v>人民币大写：肆拾陆万肆仟玖佰捌拾玖元柒角整</v>
      </c>
      <c r="B11" s="35"/>
      <c r="C11" s="35"/>
      <c r="D11" s="35"/>
      <c r="E11" s="35"/>
      <c r="F11" s="35"/>
      <c r="G11" s="7"/>
    </row>
    <row r="12" customHeight="1" spans="1:9">
      <c r="A12" s="36"/>
      <c r="B12" s="37"/>
      <c r="G12" s="7"/>
      <c r="I12" s="43">
        <f>F10-I10</f>
        <v>127249.91851545</v>
      </c>
    </row>
    <row r="13" customHeight="1" spans="1:7">
      <c r="A13" s="36"/>
      <c r="G13" s="7"/>
    </row>
    <row r="14" customHeight="1" spans="1:7">
      <c r="A14" s="36"/>
      <c r="F14" s="84">
        <f>F10-投标预算!H53</f>
        <v>52.2233000000124</v>
      </c>
      <c r="G14" s="7"/>
    </row>
    <row r="15" customHeight="1" spans="1:1">
      <c r="A15" s="36"/>
    </row>
    <row r="16" customHeight="1" spans="1:1">
      <c r="A16" s="36"/>
    </row>
  </sheetData>
  <mergeCells count="5">
    <mergeCell ref="A1:F1"/>
    <mergeCell ref="A2:F2"/>
    <mergeCell ref="A3:F3"/>
    <mergeCell ref="A4:F4"/>
    <mergeCell ref="A11:F1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C19" sqref="C19"/>
    </sheetView>
  </sheetViews>
  <sheetFormatPr defaultColWidth="9" defaultRowHeight="20.1" customHeight="1"/>
  <cols>
    <col min="1" max="1" width="4.75" style="2" customWidth="1"/>
    <col min="2" max="2" width="24.125" style="2" customWidth="1"/>
    <col min="3" max="3" width="18" style="2" customWidth="1"/>
    <col min="4" max="4" width="8.875" style="2" customWidth="1"/>
    <col min="5" max="5" width="4.75" style="2" customWidth="1"/>
    <col min="6" max="6" width="5" style="2" customWidth="1"/>
    <col min="7" max="7" width="10.25" style="2" customWidth="1"/>
    <col min="8" max="9" width="14.75" style="2" customWidth="1"/>
    <col min="10" max="10" width="9" style="2"/>
    <col min="11" max="11" width="9.375" style="2" customWidth="1"/>
    <col min="12" max="12" width="14" style="2" customWidth="1"/>
    <col min="13" max="13" width="8.5" style="2" customWidth="1"/>
    <col min="14" max="16384" width="9" style="2"/>
  </cols>
  <sheetData>
    <row r="1" ht="30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3.25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 t="s">
        <v>131</v>
      </c>
      <c r="B3" s="26"/>
      <c r="C3" s="26"/>
      <c r="D3" s="26"/>
      <c r="E3" s="26"/>
      <c r="F3" s="26"/>
      <c r="G3" s="26"/>
      <c r="H3" s="26"/>
      <c r="I3" s="26"/>
    </row>
    <row r="4" ht="22.5" customHeight="1" spans="1:9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28.5" customHeight="1" spans="1:1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27" t="s">
        <v>10</v>
      </c>
      <c r="H5" s="28" t="s">
        <v>11</v>
      </c>
      <c r="I5" s="38" t="s">
        <v>132</v>
      </c>
      <c r="J5" s="7"/>
      <c r="K5" s="39" t="s">
        <v>13</v>
      </c>
      <c r="L5" s="40" t="s">
        <v>14</v>
      </c>
      <c r="M5" s="41" t="s">
        <v>15</v>
      </c>
    </row>
    <row r="6" ht="27.75" customHeight="1" spans="1:14">
      <c r="A6" s="11">
        <v>1</v>
      </c>
      <c r="B6" s="12" t="s">
        <v>133</v>
      </c>
      <c r="C6" s="13" t="s">
        <v>23</v>
      </c>
      <c r="D6" s="9" t="s">
        <v>24</v>
      </c>
      <c r="E6" s="14" t="s">
        <v>28</v>
      </c>
      <c r="F6" s="15">
        <v>3</v>
      </c>
      <c r="G6" s="32">
        <v>1800</v>
      </c>
      <c r="H6" s="32">
        <f t="shared" ref="H6" si="0">G6*F6</f>
        <v>5400</v>
      </c>
      <c r="I6" s="16"/>
      <c r="J6" s="7"/>
      <c r="K6" s="42">
        <v>1300</v>
      </c>
      <c r="L6" s="43">
        <f t="shared" ref="L6" si="1">K6*F6</f>
        <v>3900</v>
      </c>
      <c r="M6" s="44">
        <f t="shared" ref="M6" si="2">(G6-K6)/G6</f>
        <v>0.277777777777778</v>
      </c>
      <c r="N6" s="59"/>
    </row>
    <row r="7" ht="27.75" customHeight="1" spans="1:14">
      <c r="A7" s="11">
        <v>2</v>
      </c>
      <c r="B7" s="61" t="s">
        <v>134</v>
      </c>
      <c r="C7" s="14" t="s">
        <v>135</v>
      </c>
      <c r="D7" s="9" t="s">
        <v>19</v>
      </c>
      <c r="E7" s="9" t="s">
        <v>28</v>
      </c>
      <c r="F7" s="15">
        <v>3</v>
      </c>
      <c r="G7" s="32">
        <v>17000</v>
      </c>
      <c r="H7" s="62">
        <f t="shared" ref="H7" si="3">G7*F7</f>
        <v>51000</v>
      </c>
      <c r="I7" s="72"/>
      <c r="J7" s="73"/>
      <c r="K7" s="74">
        <v>11700</v>
      </c>
      <c r="L7" s="43">
        <f t="shared" ref="L7" si="4">K7*F7</f>
        <v>35100</v>
      </c>
      <c r="M7" s="44">
        <f t="shared" ref="M7" si="5">(G7-K7)/G7</f>
        <v>0.311764705882353</v>
      </c>
      <c r="N7" s="75"/>
    </row>
    <row r="8" ht="27.75" customHeight="1" spans="1:14">
      <c r="A8" s="11">
        <v>3</v>
      </c>
      <c r="B8" s="61" t="s">
        <v>136</v>
      </c>
      <c r="C8" s="13" t="s">
        <v>39</v>
      </c>
      <c r="D8" s="9" t="s">
        <v>40</v>
      </c>
      <c r="E8" s="9" t="s">
        <v>20</v>
      </c>
      <c r="F8" s="15">
        <v>3</v>
      </c>
      <c r="G8" s="32">
        <v>2950</v>
      </c>
      <c r="H8" s="32">
        <f t="shared" ref="H8:H14" si="6">G8*F8</f>
        <v>8850</v>
      </c>
      <c r="I8" s="48"/>
      <c r="J8" s="7"/>
      <c r="K8" s="42">
        <v>1385</v>
      </c>
      <c r="L8" s="43">
        <f t="shared" ref="L8:L16" si="7">K8*F8</f>
        <v>4155</v>
      </c>
      <c r="M8" s="44">
        <f t="shared" ref="M8:M16" si="8">(G8-K8)/G8</f>
        <v>0.530508474576271</v>
      </c>
      <c r="N8" s="76"/>
    </row>
    <row r="9" customHeight="1" spans="1:14">
      <c r="A9" s="11">
        <v>4</v>
      </c>
      <c r="B9" s="61" t="s">
        <v>137</v>
      </c>
      <c r="C9" s="13" t="s">
        <v>58</v>
      </c>
      <c r="D9" s="9" t="s">
        <v>36</v>
      </c>
      <c r="E9" s="9" t="s">
        <v>28</v>
      </c>
      <c r="F9" s="15">
        <v>3</v>
      </c>
      <c r="G9" s="32">
        <v>3300</v>
      </c>
      <c r="H9" s="32">
        <f t="shared" si="6"/>
        <v>9900</v>
      </c>
      <c r="I9" s="48"/>
      <c r="J9" s="7"/>
      <c r="K9" s="42">
        <v>1900</v>
      </c>
      <c r="L9" s="43">
        <f t="shared" si="7"/>
        <v>5700</v>
      </c>
      <c r="M9" s="44">
        <f t="shared" si="8"/>
        <v>0.424242424242424</v>
      </c>
      <c r="N9" s="59"/>
    </row>
    <row r="10" customHeight="1" spans="1:14">
      <c r="A10" s="11">
        <v>5</v>
      </c>
      <c r="B10" s="69" t="s">
        <v>62</v>
      </c>
      <c r="C10" s="13" t="s">
        <v>63</v>
      </c>
      <c r="D10" s="19" t="s">
        <v>64</v>
      </c>
      <c r="E10" s="70" t="s">
        <v>20</v>
      </c>
      <c r="F10" s="15">
        <v>3</v>
      </c>
      <c r="G10" s="32">
        <v>350</v>
      </c>
      <c r="H10" s="32">
        <f t="shared" si="6"/>
        <v>1050</v>
      </c>
      <c r="I10" s="48"/>
      <c r="J10" s="7"/>
      <c r="K10" s="42">
        <v>165</v>
      </c>
      <c r="L10" s="43">
        <f t="shared" si="7"/>
        <v>495</v>
      </c>
      <c r="M10" s="44">
        <f t="shared" si="8"/>
        <v>0.528571428571429</v>
      </c>
      <c r="N10" s="59"/>
    </row>
    <row r="11" customHeight="1" spans="1:14">
      <c r="A11" s="11">
        <v>6</v>
      </c>
      <c r="B11" s="61" t="s">
        <v>65</v>
      </c>
      <c r="C11" s="13" t="s">
        <v>66</v>
      </c>
      <c r="D11" s="9" t="s">
        <v>36</v>
      </c>
      <c r="E11" s="9" t="s">
        <v>37</v>
      </c>
      <c r="F11" s="15">
        <v>3</v>
      </c>
      <c r="G11" s="32">
        <v>100</v>
      </c>
      <c r="H11" s="32">
        <f t="shared" si="6"/>
        <v>300</v>
      </c>
      <c r="I11" s="48"/>
      <c r="J11" s="81"/>
      <c r="K11" s="42">
        <v>50</v>
      </c>
      <c r="L11" s="43">
        <f t="shared" si="7"/>
        <v>150</v>
      </c>
      <c r="M11" s="44">
        <f t="shared" si="8"/>
        <v>0.5</v>
      </c>
      <c r="N11" s="59"/>
    </row>
    <row r="12" ht="23.25" customHeight="1" spans="1:14">
      <c r="A12" s="11">
        <v>7</v>
      </c>
      <c r="B12" s="61" t="s">
        <v>67</v>
      </c>
      <c r="C12" s="14" t="s">
        <v>68</v>
      </c>
      <c r="D12" s="9" t="s">
        <v>69</v>
      </c>
      <c r="E12" s="15" t="s">
        <v>37</v>
      </c>
      <c r="F12" s="15">
        <v>3</v>
      </c>
      <c r="G12" s="32">
        <v>300</v>
      </c>
      <c r="H12" s="32">
        <f t="shared" si="6"/>
        <v>900</v>
      </c>
      <c r="I12" s="48"/>
      <c r="J12" s="80"/>
      <c r="K12" s="74">
        <v>180</v>
      </c>
      <c r="L12" s="43">
        <f t="shared" si="7"/>
        <v>540</v>
      </c>
      <c r="M12" s="44">
        <f t="shared" si="8"/>
        <v>0.4</v>
      </c>
      <c r="N12" s="45"/>
    </row>
    <row r="13" ht="26.25" customHeight="1" spans="1:14">
      <c r="A13" s="11">
        <v>8</v>
      </c>
      <c r="B13" s="61" t="s">
        <v>70</v>
      </c>
      <c r="C13" s="14" t="s">
        <v>71</v>
      </c>
      <c r="D13" s="9" t="s">
        <v>69</v>
      </c>
      <c r="E13" s="15" t="s">
        <v>37</v>
      </c>
      <c r="F13" s="15">
        <v>3</v>
      </c>
      <c r="G13" s="32">
        <v>250</v>
      </c>
      <c r="H13" s="32">
        <f t="shared" si="6"/>
        <v>750</v>
      </c>
      <c r="I13" s="48"/>
      <c r="J13" s="80"/>
      <c r="K13" s="74">
        <v>110</v>
      </c>
      <c r="L13" s="43">
        <f t="shared" si="7"/>
        <v>330</v>
      </c>
      <c r="M13" s="44">
        <f t="shared" si="8"/>
        <v>0.56</v>
      </c>
      <c r="N13" s="45"/>
    </row>
    <row r="14" customHeight="1" spans="1:14">
      <c r="A14" s="11">
        <v>9</v>
      </c>
      <c r="B14" s="31" t="s">
        <v>72</v>
      </c>
      <c r="C14" s="14" t="s">
        <v>73</v>
      </c>
      <c r="D14" s="9" t="s">
        <v>69</v>
      </c>
      <c r="E14" s="15" t="s">
        <v>37</v>
      </c>
      <c r="F14" s="15">
        <v>3</v>
      </c>
      <c r="G14" s="32">
        <v>200</v>
      </c>
      <c r="H14" s="71">
        <f t="shared" si="6"/>
        <v>600</v>
      </c>
      <c r="I14" s="82"/>
      <c r="J14" s="80"/>
      <c r="K14" s="74">
        <v>140</v>
      </c>
      <c r="L14" s="43">
        <f t="shared" si="7"/>
        <v>420</v>
      </c>
      <c r="M14" s="44">
        <f t="shared" si="8"/>
        <v>0.3</v>
      </c>
      <c r="N14" s="45"/>
    </row>
    <row r="15" s="60" customFormat="1" ht="27.75" customHeight="1" spans="1:13">
      <c r="A15" s="11">
        <v>10</v>
      </c>
      <c r="B15" s="31" t="s">
        <v>138</v>
      </c>
      <c r="C15" s="13" t="s">
        <v>107</v>
      </c>
      <c r="D15" s="13" t="s">
        <v>108</v>
      </c>
      <c r="E15" s="19" t="s">
        <v>28</v>
      </c>
      <c r="F15" s="9">
        <v>1</v>
      </c>
      <c r="G15" s="32">
        <v>50000</v>
      </c>
      <c r="H15" s="32">
        <f>F15*G15</f>
        <v>50000</v>
      </c>
      <c r="I15" s="79"/>
      <c r="J15" s="7"/>
      <c r="K15" s="42">
        <v>40000</v>
      </c>
      <c r="L15" s="43">
        <f t="shared" si="7"/>
        <v>40000</v>
      </c>
      <c r="M15" s="44">
        <f t="shared" si="8"/>
        <v>0.2</v>
      </c>
    </row>
    <row r="16" customHeight="1" spans="1:14">
      <c r="A16" s="11">
        <v>11</v>
      </c>
      <c r="B16" s="31" t="s">
        <v>102</v>
      </c>
      <c r="C16" s="13" t="s">
        <v>103</v>
      </c>
      <c r="D16" s="9" t="s">
        <v>36</v>
      </c>
      <c r="E16" s="9" t="s">
        <v>127</v>
      </c>
      <c r="F16" s="9">
        <v>1</v>
      </c>
      <c r="G16" s="32">
        <v>4000</v>
      </c>
      <c r="H16" s="32">
        <f>F16*G16</f>
        <v>4000</v>
      </c>
      <c r="I16" s="48"/>
      <c r="J16" s="7"/>
      <c r="K16" s="42">
        <v>3000</v>
      </c>
      <c r="L16" s="43">
        <f t="shared" si="7"/>
        <v>3000</v>
      </c>
      <c r="M16" s="44">
        <f t="shared" si="8"/>
        <v>0.25</v>
      </c>
      <c r="N16" s="75"/>
    </row>
    <row r="17" customHeight="1" spans="1:13">
      <c r="A17" s="8" t="s">
        <v>113</v>
      </c>
      <c r="B17" s="31" t="s">
        <v>114</v>
      </c>
      <c r="C17" s="31"/>
      <c r="D17" s="31"/>
      <c r="E17" s="31"/>
      <c r="F17" s="31"/>
      <c r="G17" s="31"/>
      <c r="H17" s="32">
        <f>SUM(H6:H15)</f>
        <v>128750</v>
      </c>
      <c r="I17" s="48"/>
      <c r="J17" s="7"/>
      <c r="K17" s="42"/>
      <c r="L17" s="43">
        <f>SUM(L6:L15)</f>
        <v>90790</v>
      </c>
      <c r="M17" s="49">
        <f t="shared" ref="M17:M18" si="9">(H17-L17)/H17:H17</f>
        <v>0.294834951456311</v>
      </c>
    </row>
    <row r="18" customHeight="1" spans="1:13">
      <c r="A18" s="8" t="s">
        <v>115</v>
      </c>
      <c r="B18" s="31" t="s">
        <v>116</v>
      </c>
      <c r="C18" s="31"/>
      <c r="D18" s="31"/>
      <c r="E18" s="31"/>
      <c r="F18" s="31"/>
      <c r="G18" s="31"/>
      <c r="H18" s="32">
        <f>H17*5%</f>
        <v>6437.5</v>
      </c>
      <c r="I18" s="48"/>
      <c r="J18" s="7"/>
      <c r="K18" s="83"/>
      <c r="L18" s="43">
        <f>H18</f>
        <v>6437.5</v>
      </c>
      <c r="M18" s="49">
        <f t="shared" si="9"/>
        <v>0</v>
      </c>
    </row>
    <row r="19" customHeight="1" spans="1:13">
      <c r="A19" s="8" t="s">
        <v>117</v>
      </c>
      <c r="B19" s="31" t="s">
        <v>122</v>
      </c>
      <c r="C19" s="31"/>
      <c r="D19" s="31"/>
      <c r="E19" s="31"/>
      <c r="F19" s="31"/>
      <c r="G19" s="31"/>
      <c r="H19" s="32">
        <f>SUM(H17:H18)*0.0689</f>
        <v>9314.41875</v>
      </c>
      <c r="I19" s="48"/>
      <c r="J19" s="7"/>
      <c r="K19" s="50"/>
      <c r="L19" s="51">
        <f>H20*0.0689</f>
        <v>9956.182201875</v>
      </c>
      <c r="M19" s="49"/>
    </row>
    <row r="20" customHeight="1" spans="1:13">
      <c r="A20" s="8" t="s">
        <v>119</v>
      </c>
      <c r="B20" s="31" t="s">
        <v>124</v>
      </c>
      <c r="C20" s="31"/>
      <c r="D20" s="31"/>
      <c r="E20" s="31"/>
      <c r="F20" s="31"/>
      <c r="G20" s="31"/>
      <c r="H20" s="33">
        <f>SUM(H17:H19)</f>
        <v>144501.91875</v>
      </c>
      <c r="I20" s="52"/>
      <c r="J20" s="7"/>
      <c r="K20" s="53"/>
      <c r="L20" s="54">
        <f>SUM(L17:L19)</f>
        <v>107183.682201875</v>
      </c>
      <c r="M20" s="49">
        <f>(H20-L20)/H20:H20</f>
        <v>0.258254263133271</v>
      </c>
    </row>
    <row r="21" ht="27" customHeight="1" spans="1:10">
      <c r="A21" s="34" t="str">
        <f>"人民币大写："&amp;IF((INT(H20*10)-INT(H20)*10)=0,TEXT(INT(H20),"[DBNum2]G/通用格式")&amp;"元"&amp;IF((INT(H20*100)-INT((H20)*10)*10)=0,"整","零"&amp;TEXT(INT(H20*100)-INT(H20*10)*10,"[DBNum2]G/通用格式")&amp;"分"),TEXT(INT(H20),"[DBNum2]G/通用格式")&amp;"元"&amp;IF((INT(H20*100)-INT((H20)*10)*10)=0,TEXT((INT(H20*10)-INT(H20)*10),"[DBNum2]G/通用格式")&amp;"角整",TEXT((INT(H20*10)-INT(H20)*10),"[DBNum2]G/通用格式")&amp;"角"&amp;TEXT(INT(H20*100)-INT(H20*10)*10,"[DBNum2]G/通用格式")&amp;"分"))</f>
        <v>人民币大写：壹拾肆万肆仟伍佰零壹元玖角壹分</v>
      </c>
      <c r="B21" s="35"/>
      <c r="C21" s="35"/>
      <c r="D21" s="35"/>
      <c r="E21" s="35"/>
      <c r="F21" s="35"/>
      <c r="G21" s="35"/>
      <c r="H21" s="35"/>
      <c r="I21" s="55"/>
      <c r="J21" s="7"/>
    </row>
    <row r="22" customHeight="1" spans="1:12">
      <c r="A22" s="36"/>
      <c r="B22" s="37"/>
      <c r="J22" s="7"/>
      <c r="L22" s="43">
        <f>H20-L20</f>
        <v>37318.236548125</v>
      </c>
    </row>
    <row r="23" customHeight="1" spans="1:10">
      <c r="A23" s="36"/>
      <c r="J23" s="7"/>
    </row>
    <row r="24" customHeight="1" spans="1:10">
      <c r="A24" s="36"/>
      <c r="J24" s="7"/>
    </row>
    <row r="25" customHeight="1" spans="1:1">
      <c r="A25" s="36"/>
    </row>
    <row r="26" customHeight="1" spans="1:1">
      <c r="A26" s="36"/>
    </row>
  </sheetData>
  <mergeCells count="5">
    <mergeCell ref="A1:I1"/>
    <mergeCell ref="A2:I2"/>
    <mergeCell ref="A3:I3"/>
    <mergeCell ref="A4:I4"/>
    <mergeCell ref="A21:H2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O6" sqref="O6"/>
    </sheetView>
  </sheetViews>
  <sheetFormatPr defaultColWidth="9" defaultRowHeight="20.1" customHeight="1"/>
  <cols>
    <col min="1" max="1" width="4.75" style="2" customWidth="1"/>
    <col min="2" max="2" width="21.375" style="2" customWidth="1"/>
    <col min="3" max="3" width="14.75" style="2" customWidth="1"/>
    <col min="4" max="4" width="8.875" style="2" customWidth="1"/>
    <col min="5" max="5" width="4.75" style="2" customWidth="1"/>
    <col min="6" max="6" width="5" style="2" customWidth="1"/>
    <col min="7" max="7" width="10.25" style="2" customWidth="1"/>
    <col min="8" max="8" width="14.75" style="2" customWidth="1"/>
    <col min="9" max="9" width="10.125" style="2" customWidth="1"/>
    <col min="10" max="10" width="9" style="2"/>
    <col min="11" max="11" width="9.375" style="2" customWidth="1"/>
    <col min="12" max="12" width="14" style="2" customWidth="1"/>
    <col min="13" max="13" width="8.5" style="2" customWidth="1"/>
    <col min="14" max="16384" width="9" style="2"/>
  </cols>
  <sheetData>
    <row r="1" ht="30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7.75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 t="s">
        <v>139</v>
      </c>
      <c r="B3" s="26"/>
      <c r="C3" s="26"/>
      <c r="D3" s="26"/>
      <c r="E3" s="26"/>
      <c r="F3" s="26"/>
      <c r="G3" s="26"/>
      <c r="H3" s="26"/>
      <c r="I3" s="26"/>
    </row>
    <row r="4" ht="22.5" customHeight="1" spans="1:9">
      <c r="A4" s="1" t="s">
        <v>140</v>
      </c>
      <c r="B4" s="1"/>
      <c r="C4" s="1"/>
      <c r="D4" s="1"/>
      <c r="E4" s="1"/>
      <c r="F4" s="1"/>
      <c r="G4" s="1"/>
      <c r="H4" s="1"/>
      <c r="I4" s="1"/>
    </row>
    <row r="5" ht="28.5" customHeight="1" spans="1:1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27" t="s">
        <v>10</v>
      </c>
      <c r="H5" s="28" t="s">
        <v>11</v>
      </c>
      <c r="I5" s="38" t="s">
        <v>132</v>
      </c>
      <c r="J5" s="7"/>
      <c r="K5" s="39" t="s">
        <v>13</v>
      </c>
      <c r="L5" s="40" t="s">
        <v>14</v>
      </c>
      <c r="M5" s="41" t="s">
        <v>15</v>
      </c>
    </row>
    <row r="6" ht="27.75" customHeight="1" spans="1:14">
      <c r="A6" s="11">
        <v>1</v>
      </c>
      <c r="B6" s="12" t="s">
        <v>141</v>
      </c>
      <c r="C6" s="13" t="s">
        <v>142</v>
      </c>
      <c r="D6" s="9" t="s">
        <v>19</v>
      </c>
      <c r="E6" s="14" t="s">
        <v>28</v>
      </c>
      <c r="F6" s="15">
        <v>3</v>
      </c>
      <c r="G6" s="32">
        <v>1800</v>
      </c>
      <c r="H6" s="32">
        <f>G6*F6</f>
        <v>5400</v>
      </c>
      <c r="I6" s="16"/>
      <c r="J6" s="7"/>
      <c r="K6" s="42">
        <v>1300</v>
      </c>
      <c r="L6" s="43">
        <f>K6*F6</f>
        <v>3900</v>
      </c>
      <c r="M6" s="44">
        <f t="shared" ref="M6" si="0">(G6-K6)/G6</f>
        <v>0.277777777777778</v>
      </c>
      <c r="N6" s="59"/>
    </row>
    <row r="7" ht="27.75" customHeight="1" spans="1:14">
      <c r="A7" s="11">
        <v>2</v>
      </c>
      <c r="B7" s="61" t="s">
        <v>143</v>
      </c>
      <c r="C7" s="14" t="s">
        <v>144</v>
      </c>
      <c r="D7" s="9" t="s">
        <v>19</v>
      </c>
      <c r="E7" s="9" t="s">
        <v>28</v>
      </c>
      <c r="F7" s="15">
        <v>3</v>
      </c>
      <c r="G7" s="32">
        <v>17000</v>
      </c>
      <c r="H7" s="62">
        <f t="shared" ref="H7" si="1">G7*F7</f>
        <v>51000</v>
      </c>
      <c r="I7" s="72"/>
      <c r="J7" s="73"/>
      <c r="K7" s="74">
        <v>11700</v>
      </c>
      <c r="L7" s="43">
        <f t="shared" ref="L7" si="2">K7*F7</f>
        <v>35100</v>
      </c>
      <c r="M7" s="44">
        <f t="shared" ref="M7" si="3">(G7-K7)/G7</f>
        <v>0.311764705882353</v>
      </c>
      <c r="N7" s="75"/>
    </row>
    <row r="8" ht="27.75" customHeight="1" spans="1:14">
      <c r="A8" s="11">
        <v>3</v>
      </c>
      <c r="B8" s="61" t="s">
        <v>145</v>
      </c>
      <c r="C8" s="13" t="s">
        <v>146</v>
      </c>
      <c r="D8" s="9" t="s">
        <v>40</v>
      </c>
      <c r="E8" s="9" t="s">
        <v>20</v>
      </c>
      <c r="F8" s="15">
        <v>3</v>
      </c>
      <c r="G8" s="32">
        <v>850</v>
      </c>
      <c r="H8" s="32">
        <f t="shared" ref="H8" si="4">G8*F8</f>
        <v>2550</v>
      </c>
      <c r="I8" s="48"/>
      <c r="J8" s="7"/>
      <c r="K8" s="42">
        <v>350</v>
      </c>
      <c r="L8" s="43">
        <f t="shared" ref="L8" si="5">K8*F8</f>
        <v>1050</v>
      </c>
      <c r="M8" s="44">
        <f t="shared" ref="M8:M14" si="6">(G8-K8)/G8</f>
        <v>0.588235294117647</v>
      </c>
      <c r="N8" s="76"/>
    </row>
    <row r="9" ht="27.75" customHeight="1" spans="1:14">
      <c r="A9" s="11">
        <v>4</v>
      </c>
      <c r="B9" s="63" t="s">
        <v>147</v>
      </c>
      <c r="C9" s="19" t="s">
        <v>42</v>
      </c>
      <c r="D9" s="64" t="s">
        <v>43</v>
      </c>
      <c r="E9" s="9" t="s">
        <v>44</v>
      </c>
      <c r="F9" s="15">
        <v>3</v>
      </c>
      <c r="G9" s="32">
        <v>2100</v>
      </c>
      <c r="H9" s="32">
        <f t="shared" ref="H9:H19" si="7">G9*F9</f>
        <v>6300</v>
      </c>
      <c r="I9" s="77"/>
      <c r="J9" s="7"/>
      <c r="K9" s="42">
        <v>1000</v>
      </c>
      <c r="L9" s="43">
        <f t="shared" ref="L9:L14" si="8">K9*F9</f>
        <v>3000</v>
      </c>
      <c r="M9" s="44">
        <f t="shared" si="6"/>
        <v>0.523809523809524</v>
      </c>
      <c r="N9" s="78"/>
    </row>
    <row r="10" s="59" customFormat="1" ht="27.75" customHeight="1" spans="1:13">
      <c r="A10" s="11">
        <v>5</v>
      </c>
      <c r="B10" s="61" t="s">
        <v>46</v>
      </c>
      <c r="C10" s="65" t="s">
        <v>47</v>
      </c>
      <c r="D10" s="9" t="s">
        <v>48</v>
      </c>
      <c r="E10" s="9" t="s">
        <v>20</v>
      </c>
      <c r="F10" s="15">
        <v>0</v>
      </c>
      <c r="G10" s="32">
        <v>8500</v>
      </c>
      <c r="H10" s="32">
        <f t="shared" si="7"/>
        <v>0</v>
      </c>
      <c r="I10" s="79"/>
      <c r="J10" s="7"/>
      <c r="K10" s="42">
        <v>5500</v>
      </c>
      <c r="L10" s="43">
        <f t="shared" si="8"/>
        <v>0</v>
      </c>
      <c r="M10" s="44">
        <f t="shared" si="6"/>
        <v>0.352941176470588</v>
      </c>
    </row>
    <row r="11" s="60" customFormat="1" ht="27.75" customHeight="1" spans="1:14">
      <c r="A11" s="11">
        <v>6</v>
      </c>
      <c r="B11" s="31" t="s">
        <v>50</v>
      </c>
      <c r="C11" s="13" t="s">
        <v>51</v>
      </c>
      <c r="D11" s="64" t="s">
        <v>52</v>
      </c>
      <c r="E11" s="66" t="s">
        <v>53</v>
      </c>
      <c r="F11" s="67">
        <v>0</v>
      </c>
      <c r="G11" s="32">
        <v>1000</v>
      </c>
      <c r="H11" s="32">
        <f t="shared" si="7"/>
        <v>0</v>
      </c>
      <c r="I11" s="79"/>
      <c r="J11" s="7"/>
      <c r="K11" s="42">
        <v>800</v>
      </c>
      <c r="L11" s="43">
        <f t="shared" si="8"/>
        <v>0</v>
      </c>
      <c r="M11" s="44">
        <f t="shared" si="6"/>
        <v>0.2</v>
      </c>
      <c r="N11" s="75"/>
    </row>
    <row r="12" ht="23.25" customHeight="1" spans="1:14">
      <c r="A12" s="11">
        <v>7</v>
      </c>
      <c r="B12" s="68" t="s">
        <v>55</v>
      </c>
      <c r="C12" s="13" t="s">
        <v>56</v>
      </c>
      <c r="D12" s="9" t="s">
        <v>36</v>
      </c>
      <c r="E12" s="9" t="s">
        <v>37</v>
      </c>
      <c r="F12" s="15">
        <v>3</v>
      </c>
      <c r="G12" s="32">
        <v>250</v>
      </c>
      <c r="H12" s="32">
        <f t="shared" si="7"/>
        <v>750</v>
      </c>
      <c r="I12" s="48"/>
      <c r="J12" s="80"/>
      <c r="K12" s="42">
        <v>250</v>
      </c>
      <c r="L12" s="43">
        <f t="shared" si="8"/>
        <v>750</v>
      </c>
      <c r="M12" s="44">
        <f t="shared" si="6"/>
        <v>0</v>
      </c>
      <c r="N12" s="59"/>
    </row>
    <row r="13" customHeight="1" spans="1:14">
      <c r="A13" s="11">
        <v>8</v>
      </c>
      <c r="B13" s="61" t="s">
        <v>57</v>
      </c>
      <c r="C13" s="13" t="s">
        <v>58</v>
      </c>
      <c r="D13" s="9" t="s">
        <v>36</v>
      </c>
      <c r="E13" s="9" t="s">
        <v>28</v>
      </c>
      <c r="F13" s="15">
        <v>3</v>
      </c>
      <c r="G13" s="32">
        <v>2800</v>
      </c>
      <c r="H13" s="32">
        <f t="shared" si="7"/>
        <v>8400</v>
      </c>
      <c r="I13" s="48"/>
      <c r="J13" s="7"/>
      <c r="K13" s="42">
        <v>1500</v>
      </c>
      <c r="L13" s="43">
        <f t="shared" si="8"/>
        <v>4500</v>
      </c>
      <c r="M13" s="44">
        <f t="shared" si="6"/>
        <v>0.464285714285714</v>
      </c>
      <c r="N13" s="59"/>
    </row>
    <row r="14" customHeight="1" spans="1:14">
      <c r="A14" s="11">
        <v>9</v>
      </c>
      <c r="B14" s="61" t="s">
        <v>59</v>
      </c>
      <c r="C14" s="13" t="s">
        <v>58</v>
      </c>
      <c r="D14" s="9" t="s">
        <v>36</v>
      </c>
      <c r="E14" s="9" t="s">
        <v>28</v>
      </c>
      <c r="F14" s="15">
        <v>3</v>
      </c>
      <c r="G14" s="32">
        <v>250</v>
      </c>
      <c r="H14" s="32">
        <f t="shared" si="7"/>
        <v>750</v>
      </c>
      <c r="I14" s="48"/>
      <c r="J14" s="7"/>
      <c r="K14" s="42">
        <v>150</v>
      </c>
      <c r="L14" s="43">
        <f t="shared" si="8"/>
        <v>450</v>
      </c>
      <c r="M14" s="44">
        <f t="shared" si="6"/>
        <v>0.4</v>
      </c>
      <c r="N14" s="59"/>
    </row>
    <row r="15" customHeight="1" spans="1:14">
      <c r="A15" s="11">
        <v>10</v>
      </c>
      <c r="B15" s="69" t="s">
        <v>62</v>
      </c>
      <c r="C15" s="13" t="s">
        <v>63</v>
      </c>
      <c r="D15" s="19" t="s">
        <v>64</v>
      </c>
      <c r="E15" s="70" t="s">
        <v>20</v>
      </c>
      <c r="F15" s="15">
        <v>3</v>
      </c>
      <c r="G15" s="32">
        <v>350</v>
      </c>
      <c r="H15" s="32">
        <f t="shared" si="7"/>
        <v>1050</v>
      </c>
      <c r="I15" s="48"/>
      <c r="J15" s="7"/>
      <c r="K15" s="42">
        <v>165</v>
      </c>
      <c r="L15" s="43">
        <f t="shared" ref="L15" si="9">K15*F15</f>
        <v>495</v>
      </c>
      <c r="M15" s="44">
        <f t="shared" ref="M15" si="10">(G15-K15)/G15</f>
        <v>0.528571428571429</v>
      </c>
      <c r="N15" s="59"/>
    </row>
    <row r="16" customHeight="1" spans="1:14">
      <c r="A16" s="11">
        <v>11</v>
      </c>
      <c r="B16" s="61" t="s">
        <v>65</v>
      </c>
      <c r="C16" s="13" t="s">
        <v>66</v>
      </c>
      <c r="D16" s="9" t="s">
        <v>36</v>
      </c>
      <c r="E16" s="9" t="s">
        <v>37</v>
      </c>
      <c r="F16" s="15">
        <v>3</v>
      </c>
      <c r="G16" s="32">
        <v>100</v>
      </c>
      <c r="H16" s="32">
        <f t="shared" si="7"/>
        <v>300</v>
      </c>
      <c r="I16" s="48"/>
      <c r="J16" s="81"/>
      <c r="K16" s="42">
        <v>50</v>
      </c>
      <c r="L16" s="43">
        <f t="shared" ref="L16:L21" si="11">K16*F16</f>
        <v>150</v>
      </c>
      <c r="M16" s="44">
        <f t="shared" ref="M16:M21" si="12">(G16-K16)/G16</f>
        <v>0.5</v>
      </c>
      <c r="N16" s="59"/>
    </row>
    <row r="17" ht="29.25" customHeight="1" spans="1:14">
      <c r="A17" s="11">
        <v>12</v>
      </c>
      <c r="B17" s="61" t="s">
        <v>67</v>
      </c>
      <c r="C17" s="14" t="s">
        <v>68</v>
      </c>
      <c r="D17" s="9" t="s">
        <v>69</v>
      </c>
      <c r="E17" s="15" t="s">
        <v>37</v>
      </c>
      <c r="F17" s="15">
        <v>3</v>
      </c>
      <c r="G17" s="32">
        <v>300</v>
      </c>
      <c r="H17" s="32">
        <f t="shared" si="7"/>
        <v>900</v>
      </c>
      <c r="I17" s="48"/>
      <c r="J17" s="80"/>
      <c r="K17" s="74">
        <v>180</v>
      </c>
      <c r="L17" s="43">
        <f t="shared" si="11"/>
        <v>540</v>
      </c>
      <c r="M17" s="44">
        <f t="shared" si="12"/>
        <v>0.4</v>
      </c>
      <c r="N17" s="45"/>
    </row>
    <row r="18" ht="26.25" customHeight="1" spans="1:14">
      <c r="A18" s="11">
        <v>13</v>
      </c>
      <c r="B18" s="61" t="s">
        <v>70</v>
      </c>
      <c r="C18" s="14" t="s">
        <v>71</v>
      </c>
      <c r="D18" s="9" t="s">
        <v>69</v>
      </c>
      <c r="E18" s="15" t="s">
        <v>37</v>
      </c>
      <c r="F18" s="15">
        <v>3</v>
      </c>
      <c r="G18" s="32">
        <v>250</v>
      </c>
      <c r="H18" s="32">
        <f t="shared" si="7"/>
        <v>750</v>
      </c>
      <c r="I18" s="48"/>
      <c r="J18" s="80"/>
      <c r="K18" s="74">
        <v>110</v>
      </c>
      <c r="L18" s="43">
        <f t="shared" si="11"/>
        <v>330</v>
      </c>
      <c r="M18" s="44">
        <f t="shared" si="12"/>
        <v>0.56</v>
      </c>
      <c r="N18" s="45"/>
    </row>
    <row r="19" customHeight="1" spans="1:14">
      <c r="A19" s="11">
        <v>14</v>
      </c>
      <c r="B19" s="31" t="s">
        <v>72</v>
      </c>
      <c r="C19" s="14" t="s">
        <v>73</v>
      </c>
      <c r="D19" s="9" t="s">
        <v>69</v>
      </c>
      <c r="E19" s="15" t="s">
        <v>37</v>
      </c>
      <c r="F19" s="15">
        <v>3</v>
      </c>
      <c r="G19" s="32">
        <v>200</v>
      </c>
      <c r="H19" s="71">
        <f t="shared" si="7"/>
        <v>600</v>
      </c>
      <c r="I19" s="82"/>
      <c r="J19" s="80"/>
      <c r="K19" s="74">
        <v>140</v>
      </c>
      <c r="L19" s="43">
        <f t="shared" si="11"/>
        <v>420</v>
      </c>
      <c r="M19" s="44">
        <f t="shared" si="12"/>
        <v>0.3</v>
      </c>
      <c r="N19" s="45"/>
    </row>
    <row r="20" s="60" customFormat="1" ht="27.75" customHeight="1" spans="1:13">
      <c r="A20" s="11">
        <v>15</v>
      </c>
      <c r="B20" s="31" t="s">
        <v>148</v>
      </c>
      <c r="C20" s="19" t="s">
        <v>58</v>
      </c>
      <c r="D20" s="9" t="s">
        <v>36</v>
      </c>
      <c r="E20" s="19" t="s">
        <v>28</v>
      </c>
      <c r="F20" s="9">
        <v>1</v>
      </c>
      <c r="G20" s="32">
        <v>58000</v>
      </c>
      <c r="H20" s="32">
        <f>F20*G20</f>
        <v>58000</v>
      </c>
      <c r="I20" s="79"/>
      <c r="J20" s="7"/>
      <c r="K20" s="42">
        <v>48300</v>
      </c>
      <c r="L20" s="43">
        <f t="shared" si="11"/>
        <v>48300</v>
      </c>
      <c r="M20" s="44">
        <f t="shared" si="12"/>
        <v>0.167241379310345</v>
      </c>
    </row>
    <row r="21" customHeight="1" spans="1:14">
      <c r="A21" s="11">
        <v>16</v>
      </c>
      <c r="B21" s="31" t="s">
        <v>102</v>
      </c>
      <c r="C21" s="13" t="s">
        <v>103</v>
      </c>
      <c r="D21" s="9" t="s">
        <v>36</v>
      </c>
      <c r="E21" s="9" t="s">
        <v>127</v>
      </c>
      <c r="F21" s="9">
        <v>1</v>
      </c>
      <c r="G21" s="32">
        <v>4000</v>
      </c>
      <c r="H21" s="32">
        <f>F21*G21</f>
        <v>4000</v>
      </c>
      <c r="I21" s="48"/>
      <c r="J21" s="7"/>
      <c r="K21" s="42">
        <v>3000</v>
      </c>
      <c r="L21" s="43">
        <f t="shared" si="11"/>
        <v>3000</v>
      </c>
      <c r="M21" s="44">
        <f t="shared" si="12"/>
        <v>0.25</v>
      </c>
      <c r="N21" s="75"/>
    </row>
    <row r="22" customHeight="1" spans="1:13">
      <c r="A22" s="8" t="s">
        <v>113</v>
      </c>
      <c r="B22" s="31" t="s">
        <v>114</v>
      </c>
      <c r="C22" s="31"/>
      <c r="D22" s="31"/>
      <c r="E22" s="31"/>
      <c r="F22" s="31"/>
      <c r="G22" s="31"/>
      <c r="H22" s="32">
        <f>SUM(H6:H21)</f>
        <v>140750</v>
      </c>
      <c r="I22" s="48"/>
      <c r="J22" s="7"/>
      <c r="K22" s="42"/>
      <c r="L22" s="43">
        <f>SUM(L6:L21)</f>
        <v>101985</v>
      </c>
      <c r="M22" s="49">
        <f t="shared" ref="M22:M23" si="13">(H22-L22)/H22:H22</f>
        <v>0.275417406749556</v>
      </c>
    </row>
    <row r="23" customHeight="1" spans="1:13">
      <c r="A23" s="8" t="s">
        <v>115</v>
      </c>
      <c r="B23" s="31" t="s">
        <v>116</v>
      </c>
      <c r="C23" s="31"/>
      <c r="D23" s="31"/>
      <c r="E23" s="31"/>
      <c r="F23" s="31"/>
      <c r="G23" s="31"/>
      <c r="H23" s="32">
        <f>H22*5%</f>
        <v>7037.5</v>
      </c>
      <c r="I23" s="48"/>
      <c r="J23" s="7"/>
      <c r="K23" s="83"/>
      <c r="L23" s="43">
        <f>H23</f>
        <v>7037.5</v>
      </c>
      <c r="M23" s="49">
        <f t="shared" si="13"/>
        <v>0</v>
      </c>
    </row>
    <row r="24" customHeight="1" spans="1:13">
      <c r="A24" s="8" t="s">
        <v>117</v>
      </c>
      <c r="B24" s="31" t="s">
        <v>122</v>
      </c>
      <c r="C24" s="31"/>
      <c r="D24" s="31"/>
      <c r="E24" s="31"/>
      <c r="F24" s="31"/>
      <c r="G24" s="31"/>
      <c r="H24" s="32">
        <f>SUM(H22:H23)*0.0689</f>
        <v>10182.55875</v>
      </c>
      <c r="I24" s="48"/>
      <c r="J24" s="7"/>
      <c r="K24" s="50"/>
      <c r="L24" s="51">
        <f>H25*0.0689</f>
        <v>10884.137047875</v>
      </c>
      <c r="M24" s="49"/>
    </row>
    <row r="25" customHeight="1" spans="1:13">
      <c r="A25" s="8" t="s">
        <v>119</v>
      </c>
      <c r="B25" s="31" t="s">
        <v>124</v>
      </c>
      <c r="C25" s="31"/>
      <c r="D25" s="31"/>
      <c r="E25" s="31"/>
      <c r="F25" s="31"/>
      <c r="G25" s="31"/>
      <c r="H25" s="33">
        <f>SUM(H22:H24)</f>
        <v>157970.05875</v>
      </c>
      <c r="I25" s="52"/>
      <c r="J25" s="7"/>
      <c r="K25" s="53"/>
      <c r="L25" s="54">
        <f>SUM(L22:L24)</f>
        <v>119906.637047875</v>
      </c>
      <c r="M25" s="49">
        <f>(H25-L25)/H25:H25</f>
        <v>0.240953393341224</v>
      </c>
    </row>
    <row r="26" ht="27" customHeight="1" spans="1:10">
      <c r="A26" s="34" t="str">
        <f>"人民币大写："&amp;IF((INT(H25*10)-INT(H25)*10)=0,TEXT(INT(H25),"[DBNum2]G/通用格式")&amp;"元"&amp;IF((INT(H25*100)-INT((H25)*10)*10)=0,"整","零"&amp;TEXT(INT(H25*100)-INT(H25*10)*10,"[DBNum2]G/通用格式")&amp;"分"),TEXT(INT(H25),"[DBNum2]G/通用格式")&amp;"元"&amp;IF((INT(H25*100)-INT((H25)*10)*10)=0,TEXT((INT(H25*10)-INT(H25)*10),"[DBNum2]G/通用格式")&amp;"角整",TEXT((INT(H25*10)-INT(H25)*10),"[DBNum2]G/通用格式")&amp;"角"&amp;TEXT(INT(H25*100)-INT(H25*10)*10,"[DBNum2]G/通用格式")&amp;"分"))</f>
        <v>人民币大写：壹拾伍万柒仟玖佰柒拾元零伍分</v>
      </c>
      <c r="B26" s="35"/>
      <c r="C26" s="35"/>
      <c r="D26" s="35"/>
      <c r="E26" s="35"/>
      <c r="F26" s="35"/>
      <c r="G26" s="35"/>
      <c r="H26" s="35"/>
      <c r="I26" s="55"/>
      <c r="J26" s="7"/>
    </row>
    <row r="27" customHeight="1" spans="1:12">
      <c r="A27" s="36"/>
      <c r="B27" s="37"/>
      <c r="J27" s="7"/>
      <c r="L27" s="43">
        <f>H25-L25</f>
        <v>38063.421702125</v>
      </c>
    </row>
    <row r="28" customHeight="1" spans="1:10">
      <c r="A28" s="36"/>
      <c r="J28" s="7"/>
    </row>
    <row r="29" customHeight="1" spans="1:10">
      <c r="A29" s="36"/>
      <c r="J29" s="7"/>
    </row>
    <row r="30" customHeight="1" spans="1:1">
      <c r="A30" s="36"/>
    </row>
    <row r="31" customHeight="1" spans="1:1">
      <c r="A31" s="36"/>
    </row>
  </sheetData>
  <mergeCells count="5">
    <mergeCell ref="A1:I1"/>
    <mergeCell ref="A2:I2"/>
    <mergeCell ref="A3:I3"/>
    <mergeCell ref="A4:I4"/>
    <mergeCell ref="A26:H26"/>
  </mergeCells>
  <pageMargins left="0.699305555555556" right="0.699305555555556" top="0.75" bottom="0.75" header="0.3" footer="0.3"/>
  <pageSetup paperSize="9" orientation="portrait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3" sqref="A3:I3"/>
    </sheetView>
  </sheetViews>
  <sheetFormatPr defaultColWidth="9" defaultRowHeight="20.1" customHeight="1"/>
  <cols>
    <col min="1" max="1" width="4.75" style="2" customWidth="1"/>
    <col min="2" max="2" width="21.375" style="2" customWidth="1"/>
    <col min="3" max="3" width="14.75" style="2" customWidth="1"/>
    <col min="4" max="4" width="8.875" style="2" customWidth="1"/>
    <col min="5" max="5" width="4.75" style="2" customWidth="1"/>
    <col min="6" max="6" width="5" style="2" customWidth="1"/>
    <col min="7" max="7" width="10.25" style="2" customWidth="1"/>
    <col min="8" max="8" width="14.75" style="2" customWidth="1"/>
    <col min="9" max="9" width="8" style="2" customWidth="1"/>
    <col min="10" max="10" width="9" style="2"/>
    <col min="11" max="11" width="9.375" style="2" customWidth="1"/>
    <col min="12" max="12" width="14" style="2" customWidth="1"/>
    <col min="13" max="13" width="8.5" style="2" customWidth="1"/>
    <col min="14" max="16384" width="9" style="2"/>
  </cols>
  <sheetData>
    <row r="1" ht="30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7.75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 t="s">
        <v>149</v>
      </c>
      <c r="B3" s="26"/>
      <c r="C3" s="26"/>
      <c r="D3" s="26"/>
      <c r="E3" s="26"/>
      <c r="F3" s="26"/>
      <c r="G3" s="26"/>
      <c r="H3" s="26"/>
      <c r="I3" s="26"/>
    </row>
    <row r="4" ht="22.5" customHeight="1" spans="1:9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28.5" customHeight="1" spans="1:1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27" t="s">
        <v>10</v>
      </c>
      <c r="H5" s="28" t="s">
        <v>11</v>
      </c>
      <c r="I5" s="38" t="s">
        <v>132</v>
      </c>
      <c r="J5" s="7"/>
      <c r="K5" s="39" t="s">
        <v>13</v>
      </c>
      <c r="L5" s="40" t="s">
        <v>14</v>
      </c>
      <c r="M5" s="41" t="s">
        <v>15</v>
      </c>
    </row>
    <row r="6" customHeight="1" spans="1:14">
      <c r="A6" s="8">
        <v>1</v>
      </c>
      <c r="B6" s="29" t="s">
        <v>75</v>
      </c>
      <c r="C6" s="13" t="s">
        <v>76</v>
      </c>
      <c r="D6" s="9" t="s">
        <v>36</v>
      </c>
      <c r="E6" s="9" t="s">
        <v>77</v>
      </c>
      <c r="F6" s="9">
        <v>1000</v>
      </c>
      <c r="G6" s="56">
        <v>4.8</v>
      </c>
      <c r="H6" s="30">
        <f t="shared" ref="H6" si="0">F6*G6</f>
        <v>4800</v>
      </c>
      <c r="I6" s="20"/>
      <c r="J6" s="7"/>
      <c r="K6" s="42">
        <v>3.8</v>
      </c>
      <c r="L6" s="43">
        <f>K6*F6</f>
        <v>3800</v>
      </c>
      <c r="M6" s="44">
        <f t="shared" ref="M6" si="1">(G6-K6)/G6</f>
        <v>0.208333333333333</v>
      </c>
      <c r="N6" s="45"/>
    </row>
    <row r="7" customHeight="1" spans="1:14">
      <c r="A7" s="8">
        <v>2</v>
      </c>
      <c r="B7" s="29" t="s">
        <v>78</v>
      </c>
      <c r="C7" s="13" t="s">
        <v>79</v>
      </c>
      <c r="D7" s="9" t="s">
        <v>36</v>
      </c>
      <c r="E7" s="9" t="s">
        <v>77</v>
      </c>
      <c r="F7" s="9">
        <v>5000</v>
      </c>
      <c r="G7" s="30">
        <v>2.5</v>
      </c>
      <c r="H7" s="30">
        <f t="shared" ref="H7" si="2">F7*G7</f>
        <v>12500</v>
      </c>
      <c r="I7" s="20"/>
      <c r="J7" s="7"/>
      <c r="K7" s="42">
        <v>1.14</v>
      </c>
      <c r="L7" s="43">
        <f t="shared" ref="L7" si="3">K7*F7</f>
        <v>5700</v>
      </c>
      <c r="M7" s="44">
        <f t="shared" ref="M7" si="4">(G7-K7)/G7</f>
        <v>0.544</v>
      </c>
      <c r="N7" s="45"/>
    </row>
    <row r="8" customHeight="1" spans="1:14">
      <c r="A8" s="8">
        <v>3</v>
      </c>
      <c r="B8" s="29" t="s">
        <v>80</v>
      </c>
      <c r="C8" s="13" t="s">
        <v>81</v>
      </c>
      <c r="D8" s="9" t="s">
        <v>36</v>
      </c>
      <c r="E8" s="9" t="s">
        <v>77</v>
      </c>
      <c r="F8" s="9">
        <v>50</v>
      </c>
      <c r="G8" s="30">
        <v>1.8</v>
      </c>
      <c r="H8" s="30">
        <f t="shared" ref="H8:H14" si="5">F8*G8</f>
        <v>90</v>
      </c>
      <c r="I8" s="20"/>
      <c r="J8" s="7"/>
      <c r="K8" s="42">
        <v>1.76</v>
      </c>
      <c r="L8" s="43">
        <f t="shared" ref="L8" si="6">K8*F8</f>
        <v>88</v>
      </c>
      <c r="M8" s="44">
        <f t="shared" ref="M8:M14" si="7">(G8-K8)/G8</f>
        <v>0.0222222222222222</v>
      </c>
      <c r="N8" s="45"/>
    </row>
    <row r="9" customHeight="1" spans="1:14">
      <c r="A9" s="8">
        <v>4</v>
      </c>
      <c r="B9" s="29" t="s">
        <v>82</v>
      </c>
      <c r="C9" s="13" t="s">
        <v>83</v>
      </c>
      <c r="D9" s="9" t="s">
        <v>84</v>
      </c>
      <c r="E9" s="9" t="s">
        <v>77</v>
      </c>
      <c r="F9" s="9">
        <v>600</v>
      </c>
      <c r="G9" s="30">
        <v>8.9</v>
      </c>
      <c r="H9" s="30">
        <f t="shared" si="5"/>
        <v>5340</v>
      </c>
      <c r="I9" s="20"/>
      <c r="J9" s="7"/>
      <c r="K9" s="42">
        <v>6.7</v>
      </c>
      <c r="L9" s="43">
        <f t="shared" ref="L9:L14" si="8">K9*F9</f>
        <v>4020</v>
      </c>
      <c r="M9" s="44">
        <f t="shared" si="7"/>
        <v>0.247191011235955</v>
      </c>
      <c r="N9" s="45"/>
    </row>
    <row r="10" customHeight="1" spans="1:14">
      <c r="A10" s="8">
        <v>5</v>
      </c>
      <c r="B10" s="29" t="s">
        <v>85</v>
      </c>
      <c r="C10" s="13" t="s">
        <v>86</v>
      </c>
      <c r="D10" s="9" t="s">
        <v>84</v>
      </c>
      <c r="E10" s="9" t="s">
        <v>77</v>
      </c>
      <c r="F10" s="9">
        <v>600</v>
      </c>
      <c r="G10" s="30">
        <v>23.05</v>
      </c>
      <c r="H10" s="30">
        <f t="shared" si="5"/>
        <v>13830</v>
      </c>
      <c r="I10" s="20"/>
      <c r="J10" s="7"/>
      <c r="K10" s="42">
        <v>19.5</v>
      </c>
      <c r="L10" s="43">
        <f t="shared" si="8"/>
        <v>11700</v>
      </c>
      <c r="M10" s="44">
        <f t="shared" si="7"/>
        <v>0.154013015184382</v>
      </c>
      <c r="N10" s="45"/>
    </row>
    <row r="11" customHeight="1" spans="1:14">
      <c r="A11" s="8">
        <v>6</v>
      </c>
      <c r="B11" s="29" t="s">
        <v>85</v>
      </c>
      <c r="C11" s="13" t="s">
        <v>87</v>
      </c>
      <c r="D11" s="9" t="s">
        <v>84</v>
      </c>
      <c r="E11" s="9" t="s">
        <v>77</v>
      </c>
      <c r="F11" s="9">
        <v>600</v>
      </c>
      <c r="G11" s="30">
        <v>2.15</v>
      </c>
      <c r="H11" s="30">
        <f t="shared" si="5"/>
        <v>1290</v>
      </c>
      <c r="I11" s="20"/>
      <c r="J11" s="7"/>
      <c r="K11" s="42">
        <v>1.1</v>
      </c>
      <c r="L11" s="43">
        <f t="shared" si="8"/>
        <v>660</v>
      </c>
      <c r="M11" s="44">
        <f t="shared" si="7"/>
        <v>0.488372093023256</v>
      </c>
      <c r="N11" s="45"/>
    </row>
    <row r="12" customHeight="1" spans="1:14">
      <c r="A12" s="8">
        <v>7</v>
      </c>
      <c r="B12" s="29" t="s">
        <v>91</v>
      </c>
      <c r="C12" s="13" t="s">
        <v>92</v>
      </c>
      <c r="D12" s="9" t="s">
        <v>84</v>
      </c>
      <c r="E12" s="9" t="s">
        <v>77</v>
      </c>
      <c r="F12" s="9">
        <v>600</v>
      </c>
      <c r="G12" s="30">
        <v>3.1</v>
      </c>
      <c r="H12" s="30">
        <f t="shared" si="5"/>
        <v>1860</v>
      </c>
      <c r="I12" s="20"/>
      <c r="J12" s="7"/>
      <c r="K12" s="42">
        <v>2.11</v>
      </c>
      <c r="L12" s="43">
        <f t="shared" si="8"/>
        <v>1266</v>
      </c>
      <c r="M12" s="44">
        <f t="shared" si="7"/>
        <v>0.319354838709677</v>
      </c>
      <c r="N12" s="57"/>
    </row>
    <row r="13" customHeight="1" spans="1:14">
      <c r="A13" s="8">
        <v>8</v>
      </c>
      <c r="B13" s="29" t="s">
        <v>93</v>
      </c>
      <c r="C13" s="13" t="s">
        <v>94</v>
      </c>
      <c r="D13" s="9" t="s">
        <v>95</v>
      </c>
      <c r="E13" s="9" t="s">
        <v>77</v>
      </c>
      <c r="F13" s="9">
        <v>400</v>
      </c>
      <c r="G13" s="30">
        <v>3.5</v>
      </c>
      <c r="H13" s="30">
        <f t="shared" si="5"/>
        <v>1400</v>
      </c>
      <c r="I13" s="20"/>
      <c r="J13" s="7"/>
      <c r="K13" s="42">
        <v>3.12</v>
      </c>
      <c r="L13" s="43">
        <f t="shared" si="8"/>
        <v>1248</v>
      </c>
      <c r="M13" s="44">
        <f t="shared" si="7"/>
        <v>0.108571428571429</v>
      </c>
      <c r="N13" s="47"/>
    </row>
    <row r="14" customHeight="1" spans="1:14">
      <c r="A14" s="8">
        <v>9</v>
      </c>
      <c r="B14" s="29" t="s">
        <v>96</v>
      </c>
      <c r="C14" s="13" t="s">
        <v>97</v>
      </c>
      <c r="D14" s="9" t="s">
        <v>84</v>
      </c>
      <c r="E14" s="9" t="s">
        <v>77</v>
      </c>
      <c r="F14" s="9">
        <v>5300</v>
      </c>
      <c r="G14" s="30">
        <v>5</v>
      </c>
      <c r="H14" s="30">
        <f t="shared" si="5"/>
        <v>26500</v>
      </c>
      <c r="I14" s="20"/>
      <c r="J14" s="7"/>
      <c r="K14" s="42">
        <v>2</v>
      </c>
      <c r="L14" s="43">
        <f t="shared" si="8"/>
        <v>10600</v>
      </c>
      <c r="M14" s="44">
        <f t="shared" si="7"/>
        <v>0.6</v>
      </c>
      <c r="N14" s="47"/>
    </row>
    <row r="15" customHeight="1" spans="1:13">
      <c r="A15" s="8" t="s">
        <v>113</v>
      </c>
      <c r="B15" s="31" t="s">
        <v>114</v>
      </c>
      <c r="C15" s="31"/>
      <c r="D15" s="31"/>
      <c r="E15" s="31"/>
      <c r="F15" s="31"/>
      <c r="G15" s="31"/>
      <c r="H15" s="32">
        <f>SUM(H6:H14)</f>
        <v>67610</v>
      </c>
      <c r="I15" s="48"/>
      <c r="J15" s="7"/>
      <c r="K15" s="42"/>
      <c r="L15" s="43">
        <f>SUM(L6:L14)</f>
        <v>39082</v>
      </c>
      <c r="M15" s="49">
        <f t="shared" ref="M15:M17" si="9">(H15-L15)/H15:H15</f>
        <v>0.421949415766898</v>
      </c>
    </row>
    <row r="16" customHeight="1" spans="1:13">
      <c r="A16" s="8" t="s">
        <v>115</v>
      </c>
      <c r="B16" s="31" t="s">
        <v>118</v>
      </c>
      <c r="C16" s="31"/>
      <c r="D16" s="31"/>
      <c r="E16" s="31" t="s">
        <v>77</v>
      </c>
      <c r="F16" s="31">
        <v>900</v>
      </c>
      <c r="G16" s="30">
        <v>8.8</v>
      </c>
      <c r="H16" s="32">
        <f>G16*F16</f>
        <v>7920</v>
      </c>
      <c r="I16" s="48"/>
      <c r="J16" s="7"/>
      <c r="K16" s="42">
        <v>4.8</v>
      </c>
      <c r="L16" s="43">
        <f>K16*F16</f>
        <v>4320</v>
      </c>
      <c r="M16" s="49">
        <f t="shared" si="9"/>
        <v>0.454545454545455</v>
      </c>
    </row>
    <row r="17" customHeight="1" spans="1:13">
      <c r="A17" s="8" t="s">
        <v>117</v>
      </c>
      <c r="B17" s="31" t="s">
        <v>120</v>
      </c>
      <c r="C17" s="31"/>
      <c r="D17" s="31"/>
      <c r="E17" s="31" t="s">
        <v>77</v>
      </c>
      <c r="F17" s="31">
        <v>1000</v>
      </c>
      <c r="G17" s="30">
        <v>13</v>
      </c>
      <c r="H17" s="32">
        <f>G17*F17</f>
        <v>13000</v>
      </c>
      <c r="I17" s="48"/>
      <c r="J17" s="7"/>
      <c r="K17" s="58">
        <v>10</v>
      </c>
      <c r="L17" s="43">
        <f>K17*F17</f>
        <v>10000</v>
      </c>
      <c r="M17" s="49">
        <f t="shared" si="9"/>
        <v>0.230769230769231</v>
      </c>
    </row>
    <row r="18" customHeight="1" spans="1:13">
      <c r="A18" s="8" t="s">
        <v>119</v>
      </c>
      <c r="B18" s="31" t="s">
        <v>122</v>
      </c>
      <c r="C18" s="31"/>
      <c r="D18" s="31"/>
      <c r="E18" s="31"/>
      <c r="F18" s="31"/>
      <c r="G18" s="31"/>
      <c r="H18" s="32">
        <f>SUM(H15:H16)*0.0689</f>
        <v>5204.017</v>
      </c>
      <c r="I18" s="48"/>
      <c r="J18" s="7"/>
      <c r="K18" s="50"/>
      <c r="L18" s="51">
        <f>H19*0.0689</f>
        <v>6458.2737713</v>
      </c>
      <c r="M18" s="49"/>
    </row>
    <row r="19" customHeight="1" spans="1:13">
      <c r="A19" s="8" t="s">
        <v>121</v>
      </c>
      <c r="B19" s="31" t="s">
        <v>124</v>
      </c>
      <c r="C19" s="31"/>
      <c r="D19" s="31"/>
      <c r="E19" s="31"/>
      <c r="F19" s="31"/>
      <c r="G19" s="31"/>
      <c r="H19" s="33">
        <f>SUM(H15:H18)</f>
        <v>93734.017</v>
      </c>
      <c r="I19" s="52"/>
      <c r="J19" s="7"/>
      <c r="K19" s="53"/>
      <c r="L19" s="54">
        <f>SUM(L15:L18)</f>
        <v>59860.2737713</v>
      </c>
      <c r="M19" s="49">
        <f>(H19-L19)/H19:H19</f>
        <v>0.361381538024771</v>
      </c>
    </row>
    <row r="20" ht="27" customHeight="1" spans="1:10">
      <c r="A20" s="34" t="str">
        <f>"人民币大写："&amp;IF((INT(H19*10)-INT(H19)*10)=0,TEXT(INT(H19),"[DBNum2]G/通用格式")&amp;"元"&amp;IF((INT(H19*100)-INT((H19)*10)*10)=0,"整","零"&amp;TEXT(INT(H19*100)-INT(H19*10)*10,"[DBNum2]G/通用格式")&amp;"分"),TEXT(INT(H19),"[DBNum2]G/通用格式")&amp;"元"&amp;IF((INT(H19*100)-INT((H19)*10)*10)=0,TEXT((INT(H19*10)-INT(H19)*10),"[DBNum2]G/通用格式")&amp;"角整",TEXT((INT(H19*10)-INT(H19)*10),"[DBNum2]G/通用格式")&amp;"角"&amp;TEXT(INT(H19*100)-INT(H19*10)*10,"[DBNum2]G/通用格式")&amp;"分"))</f>
        <v>人民币大写：玖万叁仟柒佰叁拾肆元零壹分</v>
      </c>
      <c r="B20" s="35"/>
      <c r="C20" s="35"/>
      <c r="D20" s="35"/>
      <c r="E20" s="35"/>
      <c r="F20" s="35"/>
      <c r="G20" s="35"/>
      <c r="H20" s="35"/>
      <c r="I20" s="55"/>
      <c r="J20" s="7"/>
    </row>
    <row r="21" customHeight="1" spans="1:12">
      <c r="A21" s="36"/>
      <c r="B21" s="37"/>
      <c r="J21" s="7"/>
      <c r="L21" s="43">
        <f>H19-L19</f>
        <v>33873.7432287</v>
      </c>
    </row>
    <row r="22" customHeight="1" spans="1:10">
      <c r="A22" s="36"/>
      <c r="J22" s="7"/>
    </row>
    <row r="23" customHeight="1" spans="1:10">
      <c r="A23" s="36"/>
      <c r="J23" s="7"/>
    </row>
    <row r="24" customHeight="1" spans="1:1">
      <c r="A24" s="36"/>
    </row>
    <row r="25" customHeight="1" spans="1:1">
      <c r="A25" s="36"/>
    </row>
  </sheetData>
  <mergeCells count="5">
    <mergeCell ref="A1:I1"/>
    <mergeCell ref="A2:I2"/>
    <mergeCell ref="A3:I3"/>
    <mergeCell ref="A4:I4"/>
    <mergeCell ref="A20:H2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L18" sqref="L18"/>
    </sheetView>
  </sheetViews>
  <sheetFormatPr defaultColWidth="9" defaultRowHeight="20.1" customHeight="1"/>
  <cols>
    <col min="1" max="1" width="4.75" style="2" customWidth="1"/>
    <col min="2" max="2" width="21.375" style="2" customWidth="1"/>
    <col min="3" max="3" width="14.75" style="2" customWidth="1"/>
    <col min="4" max="4" width="8.875" style="2" customWidth="1"/>
    <col min="5" max="5" width="4.75" style="2" customWidth="1"/>
    <col min="6" max="6" width="5" style="2" customWidth="1"/>
    <col min="7" max="7" width="10.25" style="2" customWidth="1"/>
    <col min="8" max="8" width="14.75" style="2" customWidth="1"/>
    <col min="9" max="9" width="9.125" style="2" customWidth="1"/>
    <col min="10" max="10" width="9" style="2"/>
    <col min="11" max="11" width="9.375" style="2" customWidth="1"/>
    <col min="12" max="12" width="14" style="2" customWidth="1"/>
    <col min="13" max="13" width="8.5" style="2" customWidth="1"/>
    <col min="14" max="16384" width="9" style="2"/>
  </cols>
  <sheetData>
    <row r="1" ht="30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7.75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 t="s">
        <v>150</v>
      </c>
      <c r="B3" s="26"/>
      <c r="C3" s="26"/>
      <c r="D3" s="26"/>
      <c r="E3" s="26"/>
      <c r="F3" s="26"/>
      <c r="G3" s="26"/>
      <c r="H3" s="26"/>
      <c r="I3" s="26"/>
    </row>
    <row r="4" ht="22.5" customHeight="1" spans="1:9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28.5" customHeight="1" spans="1:1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27" t="s">
        <v>10</v>
      </c>
      <c r="H5" s="28" t="s">
        <v>11</v>
      </c>
      <c r="I5" s="38" t="s">
        <v>132</v>
      </c>
      <c r="J5" s="7"/>
      <c r="K5" s="39" t="s">
        <v>13</v>
      </c>
      <c r="L5" s="40" t="s">
        <v>14</v>
      </c>
      <c r="M5" s="41" t="s">
        <v>15</v>
      </c>
    </row>
    <row r="6" customHeight="1" spans="1:14">
      <c r="A6" s="8">
        <v>1</v>
      </c>
      <c r="B6" s="29" t="s">
        <v>88</v>
      </c>
      <c r="C6" s="19" t="s">
        <v>89</v>
      </c>
      <c r="D6" s="9" t="s">
        <v>90</v>
      </c>
      <c r="E6" s="9" t="s">
        <v>77</v>
      </c>
      <c r="F6" s="9">
        <v>6300</v>
      </c>
      <c r="G6" s="30">
        <v>4.5</v>
      </c>
      <c r="H6" s="30">
        <f>F6*G6</f>
        <v>28350</v>
      </c>
      <c r="I6" s="20"/>
      <c r="J6" s="7"/>
      <c r="K6" s="42">
        <v>3.5</v>
      </c>
      <c r="L6" s="43">
        <f>K6*F6</f>
        <v>22050</v>
      </c>
      <c r="M6" s="44">
        <f>(G6-K6)/G6</f>
        <v>0.222222222222222</v>
      </c>
      <c r="N6" s="45"/>
    </row>
    <row r="7" ht="35.25" customHeight="1" spans="1:14">
      <c r="A7" s="8">
        <v>2</v>
      </c>
      <c r="B7" s="31" t="s">
        <v>99</v>
      </c>
      <c r="C7" s="19" t="s">
        <v>100</v>
      </c>
      <c r="D7" s="9" t="s">
        <v>58</v>
      </c>
      <c r="E7" s="9" t="s">
        <v>28</v>
      </c>
      <c r="F7" s="15">
        <v>6</v>
      </c>
      <c r="G7" s="32">
        <v>6000</v>
      </c>
      <c r="H7" s="32">
        <f>F7*G7</f>
        <v>36000</v>
      </c>
      <c r="I7" s="46" t="s">
        <v>101</v>
      </c>
      <c r="J7" s="7"/>
      <c r="K7" s="42">
        <v>4000</v>
      </c>
      <c r="L7" s="43">
        <f>K7*F7</f>
        <v>24000</v>
      </c>
      <c r="M7" s="44">
        <f>(G7-K7)/G7</f>
        <v>0.333333333333333</v>
      </c>
      <c r="N7" s="47"/>
    </row>
    <row r="8" customHeight="1" spans="1:13">
      <c r="A8" s="8" t="s">
        <v>113</v>
      </c>
      <c r="B8" s="31" t="s">
        <v>114</v>
      </c>
      <c r="C8" s="31"/>
      <c r="D8" s="31"/>
      <c r="E8" s="31"/>
      <c r="F8" s="31"/>
      <c r="G8" s="31"/>
      <c r="H8" s="32">
        <f>SUM(H6:H7)</f>
        <v>64350</v>
      </c>
      <c r="I8" s="48"/>
      <c r="J8" s="7"/>
      <c r="K8" s="42"/>
      <c r="L8" s="43">
        <f>SUM(L6:L7)</f>
        <v>46050</v>
      </c>
      <c r="M8" s="49">
        <f>(H8-L8)/H8:H8</f>
        <v>0.284382284382284</v>
      </c>
    </row>
    <row r="9" customHeight="1" spans="1:13">
      <c r="A9" s="8" t="s">
        <v>115</v>
      </c>
      <c r="B9" s="31" t="s">
        <v>122</v>
      </c>
      <c r="C9" s="31"/>
      <c r="D9" s="31"/>
      <c r="E9" s="31"/>
      <c r="F9" s="31"/>
      <c r="G9" s="31"/>
      <c r="H9" s="32">
        <f>SUM(H8:H8)*0.0689</f>
        <v>4433.715</v>
      </c>
      <c r="I9" s="48"/>
      <c r="J9" s="7"/>
      <c r="K9" s="50"/>
      <c r="L9" s="51">
        <f>H10*0.0689</f>
        <v>4739.1979635</v>
      </c>
      <c r="M9" s="49"/>
    </row>
    <row r="10" customHeight="1" spans="1:13">
      <c r="A10" s="8" t="s">
        <v>117</v>
      </c>
      <c r="B10" s="31" t="s">
        <v>124</v>
      </c>
      <c r="C10" s="31"/>
      <c r="D10" s="31"/>
      <c r="E10" s="31"/>
      <c r="F10" s="31"/>
      <c r="G10" s="31"/>
      <c r="H10" s="33">
        <f>SUM(H8:H9)</f>
        <v>68783.715</v>
      </c>
      <c r="I10" s="52"/>
      <c r="J10" s="7"/>
      <c r="K10" s="53"/>
      <c r="L10" s="54">
        <f>SUM(L8:L9)</f>
        <v>50789.1979635</v>
      </c>
      <c r="M10" s="49">
        <f>(H10-L10)/H10:H10</f>
        <v>0.261610136011118</v>
      </c>
    </row>
    <row r="11" ht="27" customHeight="1" spans="1:10">
      <c r="A11" s="34" t="str">
        <f>"人民币大写："&amp;IF((INT(H10*10)-INT(H10)*10)=0,TEXT(INT(H10),"[DBNum2]G/通用格式")&amp;"元"&amp;IF((INT(H10*100)-INT((H10)*10)*10)=0,"整","零"&amp;TEXT(INT(H10*100)-INT(H10*10)*10,"[DBNum2]G/通用格式")&amp;"分"),TEXT(INT(H10),"[DBNum2]G/通用格式")&amp;"元"&amp;IF((INT(H10*100)-INT((H10)*10)*10)=0,TEXT((INT(H10*10)-INT(H10)*10),"[DBNum2]G/通用格式")&amp;"角整",TEXT((INT(H10*10)-INT(H10)*10),"[DBNum2]G/通用格式")&amp;"角"&amp;TEXT(INT(H10*100)-INT(H10*10)*10,"[DBNum2]G/通用格式")&amp;"分"))</f>
        <v>人民币大写：陆万捌仟柒佰捌拾叁元柒角壹分</v>
      </c>
      <c r="B11" s="35"/>
      <c r="C11" s="35"/>
      <c r="D11" s="35"/>
      <c r="E11" s="35"/>
      <c r="F11" s="35"/>
      <c r="G11" s="35"/>
      <c r="H11" s="35"/>
      <c r="I11" s="55"/>
      <c r="J11" s="7"/>
    </row>
    <row r="12" customHeight="1" spans="1:12">
      <c r="A12" s="36"/>
      <c r="B12" s="37"/>
      <c r="J12" s="7"/>
      <c r="L12" s="43">
        <f>H10-L10</f>
        <v>17994.5170365</v>
      </c>
    </row>
    <row r="13" customHeight="1" spans="1:10">
      <c r="A13" s="36"/>
      <c r="J13" s="7"/>
    </row>
    <row r="14" customHeight="1" spans="1:10">
      <c r="A14" s="36"/>
      <c r="J14" s="7"/>
    </row>
    <row r="15" customHeight="1" spans="1:1">
      <c r="A15" s="36"/>
    </row>
    <row r="16" customHeight="1" spans="1:1">
      <c r="A16" s="36"/>
    </row>
  </sheetData>
  <mergeCells count="5">
    <mergeCell ref="A1:I1"/>
    <mergeCell ref="A2:I2"/>
    <mergeCell ref="A3:I3"/>
    <mergeCell ref="A4:I4"/>
    <mergeCell ref="A11:H1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47" zoomScaleNormal="147" workbookViewId="0">
      <selection activeCell="C4" sqref="C4"/>
    </sheetView>
  </sheetViews>
  <sheetFormatPr defaultColWidth="9" defaultRowHeight="13.5" outlineLevelCol="6"/>
  <cols>
    <col min="1" max="1" width="3.575" customWidth="1"/>
    <col min="2" max="2" width="6.55" customWidth="1"/>
    <col min="3" max="3" width="51.625" customWidth="1"/>
    <col min="4" max="5" width="5.625" customWidth="1"/>
    <col min="6" max="6" width="8.24166666666667" customWidth="1"/>
    <col min="7" max="7" width="8.125" customWidth="1"/>
    <col min="8" max="8" width="9.375"/>
  </cols>
  <sheetData>
    <row r="1" ht="24.95" customHeight="1" spans="1:7">
      <c r="A1" s="1" t="s">
        <v>151</v>
      </c>
      <c r="B1" s="1"/>
      <c r="C1" s="1"/>
      <c r="D1" s="1"/>
      <c r="E1" s="1"/>
      <c r="F1" s="1"/>
      <c r="G1" s="2"/>
    </row>
    <row r="2" ht="24.95" customHeight="1" spans="1:7">
      <c r="A2" s="3" t="s">
        <v>4</v>
      </c>
      <c r="B2" s="4" t="s">
        <v>5</v>
      </c>
      <c r="C2" s="4" t="s">
        <v>6</v>
      </c>
      <c r="D2" s="4" t="s">
        <v>8</v>
      </c>
      <c r="E2" s="5" t="s">
        <v>9</v>
      </c>
      <c r="F2" s="6" t="s">
        <v>152</v>
      </c>
      <c r="G2" s="7"/>
    </row>
    <row r="3" ht="24.95" customHeight="1" spans="1:7">
      <c r="A3" s="8" t="s">
        <v>16</v>
      </c>
      <c r="B3" s="9"/>
      <c r="C3" s="9"/>
      <c r="D3" s="9"/>
      <c r="E3" s="9"/>
      <c r="F3" s="10"/>
      <c r="G3" s="7"/>
    </row>
    <row r="4" ht="409.5" spans="1:7">
      <c r="A4" s="11">
        <v>1</v>
      </c>
      <c r="B4" s="12" t="s">
        <v>153</v>
      </c>
      <c r="C4" s="13" t="s">
        <v>154</v>
      </c>
      <c r="D4" s="14" t="s">
        <v>33</v>
      </c>
      <c r="E4" s="15">
        <v>20</v>
      </c>
      <c r="F4" s="16"/>
      <c r="G4" s="17"/>
    </row>
    <row r="5" ht="24.95" customHeight="1" spans="1:7">
      <c r="A5" s="11">
        <v>2</v>
      </c>
      <c r="B5" s="12" t="s">
        <v>155</v>
      </c>
      <c r="C5" s="13" t="s">
        <v>156</v>
      </c>
      <c r="D5" s="14" t="s">
        <v>37</v>
      </c>
      <c r="E5" s="15">
        <v>2</v>
      </c>
      <c r="F5" s="16"/>
      <c r="G5" s="18"/>
    </row>
    <row r="6" ht="191.25" spans="1:7">
      <c r="A6" s="11">
        <v>3</v>
      </c>
      <c r="B6" s="12" t="s">
        <v>157</v>
      </c>
      <c r="C6" s="13" t="s">
        <v>158</v>
      </c>
      <c r="D6" s="14" t="s">
        <v>20</v>
      </c>
      <c r="E6" s="15">
        <v>3</v>
      </c>
      <c r="F6" s="16"/>
      <c r="G6" s="18"/>
    </row>
    <row r="7" ht="51" spans="1:7">
      <c r="A7" s="11">
        <v>4</v>
      </c>
      <c r="B7" s="12" t="s">
        <v>34</v>
      </c>
      <c r="C7" s="13" t="s">
        <v>159</v>
      </c>
      <c r="D7" s="14" t="s">
        <v>37</v>
      </c>
      <c r="E7" s="15">
        <v>2</v>
      </c>
      <c r="F7" s="16"/>
      <c r="G7" s="18"/>
    </row>
    <row r="8" ht="153" spans="1:7">
      <c r="A8" s="11">
        <v>5</v>
      </c>
      <c r="B8" s="12" t="s">
        <v>160</v>
      </c>
      <c r="C8" s="13" t="s">
        <v>161</v>
      </c>
      <c r="D8" s="14" t="s">
        <v>77</v>
      </c>
      <c r="E8" s="15">
        <v>20</v>
      </c>
      <c r="F8" s="16"/>
      <c r="G8" s="18"/>
    </row>
    <row r="9" ht="89.25" spans="1:7">
      <c r="A9" s="11">
        <v>6</v>
      </c>
      <c r="B9" s="12" t="s">
        <v>162</v>
      </c>
      <c r="C9" s="13" t="s">
        <v>163</v>
      </c>
      <c r="D9" s="14" t="s">
        <v>77</v>
      </c>
      <c r="E9" s="15">
        <v>20</v>
      </c>
      <c r="F9" s="16"/>
      <c r="G9" s="18"/>
    </row>
    <row r="10" ht="24.95" customHeight="1" spans="1:7">
      <c r="A10" s="11">
        <v>7</v>
      </c>
      <c r="B10" s="12" t="s">
        <v>164</v>
      </c>
      <c r="C10" s="19" t="s">
        <v>58</v>
      </c>
      <c r="D10" s="14" t="s">
        <v>37</v>
      </c>
      <c r="E10" s="15">
        <v>2</v>
      </c>
      <c r="F10" s="16"/>
      <c r="G10" s="18"/>
    </row>
    <row r="11" ht="24.95" customHeight="1" spans="1:7">
      <c r="A11" s="11">
        <v>8</v>
      </c>
      <c r="B11" s="12" t="s">
        <v>102</v>
      </c>
      <c r="C11" s="13" t="s">
        <v>165</v>
      </c>
      <c r="D11" s="14" t="s">
        <v>127</v>
      </c>
      <c r="E11" s="15">
        <v>1</v>
      </c>
      <c r="F11" s="20"/>
      <c r="G11" s="21"/>
    </row>
    <row r="12" ht="24.95" customHeight="1" spans="1:7">
      <c r="A12" s="11"/>
      <c r="B12" s="12"/>
      <c r="C12" s="13"/>
      <c r="D12" s="14"/>
      <c r="E12" s="15"/>
      <c r="F12" s="22"/>
      <c r="G12" s="7"/>
    </row>
    <row r="13" ht="24.95" customHeight="1" spans="1:7">
      <c r="A13" s="11"/>
      <c r="B13" s="12" t="s">
        <v>166</v>
      </c>
      <c r="C13" s="13"/>
      <c r="D13" s="14"/>
      <c r="E13" s="15"/>
      <c r="F13" s="22"/>
      <c r="G13" s="7"/>
    </row>
    <row r="14" ht="102" spans="1:7">
      <c r="A14" s="11">
        <v>1</v>
      </c>
      <c r="B14" s="12" t="s">
        <v>167</v>
      </c>
      <c r="C14" s="13" t="s">
        <v>168</v>
      </c>
      <c r="D14" s="14" t="s">
        <v>37</v>
      </c>
      <c r="E14" s="15">
        <v>8</v>
      </c>
      <c r="F14" s="23"/>
      <c r="G14" s="7"/>
    </row>
  </sheetData>
  <mergeCells count="2">
    <mergeCell ref="A1:F1"/>
    <mergeCell ref="A3:F3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投标预算</vt:lpstr>
      <vt:lpstr>拆分总表</vt:lpstr>
      <vt:lpstr>交通管理设备（拆分1）</vt:lpstr>
      <vt:lpstr>监控安保设备（拆分2）</vt:lpstr>
      <vt:lpstr>线材（拆分3）</vt:lpstr>
      <vt:lpstr>光纤（拆分4）</vt:lpstr>
      <vt:lpstr>更换设备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iqling</cp:lastModifiedBy>
  <dcterms:created xsi:type="dcterms:W3CDTF">2006-09-13T11:21:00Z</dcterms:created>
  <cp:lastPrinted>2019-11-12T07:32:00Z</cp:lastPrinted>
  <dcterms:modified xsi:type="dcterms:W3CDTF">2020-06-18T03:34:46Z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