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附表1-义务教育公用经费" sheetId="1" r:id="rId1"/>
  </sheets>
  <definedNames>
    <definedName name="_xlnm.Print_Area" localSheetId="0">'附表1-义务教育公用经费'!$A$1:$AE$16</definedName>
    <definedName name="_xlnm.Print_Titles" localSheetId="0">'附表1-义务教育公用经费'!$3:$7</definedName>
    <definedName name="_xlnm._FilterDatabase" localSheetId="0" hidden="1">'附表1-义务教育公用经费'!$A$7:$IQ$16</definedName>
  </definedNames>
  <calcPr calcId="144525" concurrentCalc="0"/>
</workbook>
</file>

<file path=xl/sharedStrings.xml><?xml version="1.0" encoding="utf-8"?>
<sst xmlns="http://schemas.openxmlformats.org/spreadsheetml/2006/main" count="65" uniqueCount="50">
  <si>
    <t>附件2</t>
  </si>
  <si>
    <t>提前下达2022年城乡义务教育公用经费补助资金明细表</t>
  </si>
  <si>
    <t>地区</t>
  </si>
  <si>
    <t>地区编码</t>
  </si>
  <si>
    <t>城乡义务教育公用经费</t>
  </si>
  <si>
    <t>小规模小学和教学点公用经费补助资金</t>
  </si>
  <si>
    <t>义务教育随班就读公用经费补助金额（万元）</t>
  </si>
  <si>
    <t>应提前下达省财政2022年城乡义务教育公用经费补助金额（万元，含中央）</t>
  </si>
  <si>
    <r>
      <rPr>
        <sz val="11"/>
        <color rgb="FF000000"/>
        <rFont val="宋体"/>
        <charset val="134"/>
      </rPr>
      <t xml:space="preserve">应抵扣以前年度待清算资金
</t>
    </r>
    <r>
      <rPr>
        <sz val="11"/>
        <rFont val="宋体"/>
        <charset val="134"/>
      </rPr>
      <t>（粤财科教[2020]267号）</t>
    </r>
  </si>
  <si>
    <t>本次实际下达
（万元）</t>
  </si>
  <si>
    <t>待抵扣金额</t>
  </si>
  <si>
    <t>备注</t>
  </si>
  <si>
    <t>2020年城乡义务教育学校在校生（人）</t>
  </si>
  <si>
    <t>补助标准
（元/人）</t>
  </si>
  <si>
    <t>省财政分担比例</t>
  </si>
  <si>
    <t>应提前下达2022年城乡义务教育公用经费总额（万元）（按2020年学生人数）</t>
  </si>
  <si>
    <t>2020年不足100人的小规模小学及小学教学点个数（个）</t>
  </si>
  <si>
    <t>2020年不足100人的小规模小学及小学教学点在校生实有人数（人）</t>
  </si>
  <si>
    <t>资金安排差额人数（人）</t>
  </si>
  <si>
    <t>应提前下达2022年小规模小学和教学点公用经费补助资金总额（万元）（按2020年学生人数）</t>
  </si>
  <si>
    <t>合计</t>
  </si>
  <si>
    <t>小学</t>
  </si>
  <si>
    <t>初中</t>
  </si>
  <si>
    <t>其中：省财政（含中央）分担</t>
  </si>
  <si>
    <t>市县分担</t>
  </si>
  <si>
    <t>总计</t>
  </si>
  <si>
    <r>
      <rPr>
        <sz val="12"/>
        <rFont val="MS Gothic"/>
        <charset val="134"/>
      </rPr>
      <t>其中：中央</t>
    </r>
    <r>
      <rPr>
        <sz val="12"/>
        <rFont val="宋体"/>
        <charset val="134"/>
      </rPr>
      <t>资</t>
    </r>
    <r>
      <rPr>
        <sz val="12"/>
        <rFont val="MS Gothic"/>
        <charset val="134"/>
      </rPr>
      <t>金</t>
    </r>
  </si>
  <si>
    <r>
      <rPr>
        <sz val="12"/>
        <rFont val="MS Gothic"/>
        <charset val="134"/>
      </rPr>
      <t>其中：省</t>
    </r>
    <r>
      <rPr>
        <sz val="12"/>
        <rFont val="宋体"/>
        <charset val="134"/>
      </rPr>
      <t>级资</t>
    </r>
    <r>
      <rPr>
        <sz val="12"/>
        <rFont val="MS Gothic"/>
        <charset val="134"/>
      </rPr>
      <t>金</t>
    </r>
  </si>
  <si>
    <t>小计</t>
  </si>
  <si>
    <t>其中：随班就读人数</t>
  </si>
  <si>
    <t>列序号</t>
  </si>
  <si>
    <t>22（取小数点2位）</t>
  </si>
  <si>
    <t>江门市</t>
  </si>
  <si>
    <t>*</t>
  </si>
  <si>
    <t>江门市本级</t>
  </si>
  <si>
    <t>440700000</t>
  </si>
  <si>
    <t>蓬江区</t>
  </si>
  <si>
    <t>440703000</t>
  </si>
  <si>
    <t>江海区</t>
  </si>
  <si>
    <t>440704000</t>
  </si>
  <si>
    <t>新会区</t>
  </si>
  <si>
    <t>440705000</t>
  </si>
  <si>
    <t>台山市</t>
  </si>
  <si>
    <t>440781000</t>
  </si>
  <si>
    <t>开平市</t>
  </si>
  <si>
    <t>440783000</t>
  </si>
  <si>
    <t>鹤山市</t>
  </si>
  <si>
    <t>440784000</t>
  </si>
  <si>
    <t>恩平市</t>
  </si>
  <si>
    <t>440785000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</si>
</sst>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#,##0.00_ "/>
    <numFmt numFmtId="178" formatCode="0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4"/>
      <name val="黑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  <scheme val="major"/>
    </font>
    <font>
      <sz val="20"/>
      <name val="方正小标宋简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ajor"/>
    </font>
    <font>
      <sz val="12"/>
      <name val="MS Gothic"/>
      <charset val="134"/>
    </font>
    <font>
      <b/>
      <sz val="12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7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28" fillId="14" borderId="21" applyNumberFormat="0" applyAlignment="0" applyProtection="0">
      <alignment vertical="center"/>
    </xf>
    <xf numFmtId="0" fontId="13" fillId="5" borderId="15" applyNumberFormat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" fillId="0" borderId="0">
      <alignment vertical="center"/>
    </xf>
    <xf numFmtId="0" fontId="30" fillId="3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31" applyFill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31" applyFill="1" applyAlignment="1">
      <alignment horizontal="center" vertical="center"/>
    </xf>
    <xf numFmtId="178" fontId="1" fillId="0" borderId="0" xfId="0" applyNumberFormat="1" applyFont="1" applyFill="1" applyAlignment="1">
      <alignment horizontal="right" vertical="center"/>
    </xf>
    <xf numFmtId="178" fontId="2" fillId="0" borderId="0" xfId="31" applyNumberFormat="1" applyFill="1" applyAlignment="1">
      <alignment horizontal="right" vertical="center"/>
    </xf>
    <xf numFmtId="177" fontId="1" fillId="0" borderId="0" xfId="0" applyNumberFormat="1" applyFont="1" applyFill="1" applyAlignment="1">
      <alignment horizontal="right" vertical="center"/>
    </xf>
    <xf numFmtId="17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4" fillId="0" borderId="0" xfId="3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2" fillId="0" borderId="2" xfId="31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/>
    </xf>
    <xf numFmtId="0" fontId="2" fillId="0" borderId="4" xfId="31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2" fillId="0" borderId="8" xfId="31" applyFont="1" applyFill="1" applyBorder="1" applyAlignment="1">
      <alignment horizontal="center" vertical="center"/>
    </xf>
    <xf numFmtId="178" fontId="2" fillId="0" borderId="8" xfId="0" applyNumberFormat="1" applyFont="1" applyFill="1" applyBorder="1" applyAlignment="1">
      <alignment horizontal="center" vertical="center" wrapText="1"/>
    </xf>
    <xf numFmtId="0" fontId="2" fillId="0" borderId="3" xfId="3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 wrapText="1"/>
    </xf>
    <xf numFmtId="0" fontId="2" fillId="2" borderId="3" xfId="31" applyFill="1" applyBorder="1" applyAlignment="1">
      <alignment horizontal="center" vertical="center"/>
    </xf>
    <xf numFmtId="178" fontId="1" fillId="2" borderId="3" xfId="0" applyNumberFormat="1" applyFont="1" applyFill="1" applyBorder="1" applyAlignment="1">
      <alignment horizontal="right" vertical="center"/>
    </xf>
    <xf numFmtId="178" fontId="2" fillId="2" borderId="3" xfId="31" applyNumberFormat="1" applyFill="1" applyBorder="1" applyAlignment="1">
      <alignment horizontal="right" vertical="center"/>
    </xf>
    <xf numFmtId="0" fontId="1" fillId="0" borderId="3" xfId="3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right" vertical="center"/>
    </xf>
    <xf numFmtId="178" fontId="2" fillId="0" borderId="3" xfId="31" applyNumberForma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6" fillId="0" borderId="3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 wrapText="1"/>
    </xf>
    <xf numFmtId="178" fontId="2" fillId="0" borderId="2" xfId="31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2" fillId="0" borderId="4" xfId="31" applyNumberFormat="1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178" fontId="2" fillId="0" borderId="8" xfId="31" applyNumberFormat="1" applyFont="1" applyFill="1" applyBorder="1" applyAlignment="1">
      <alignment horizontal="center" vertical="center" wrapText="1"/>
    </xf>
    <xf numFmtId="9" fontId="2" fillId="2" borderId="3" xfId="31" applyNumberFormat="1" applyFill="1" applyBorder="1" applyAlignment="1">
      <alignment horizontal="right" vertical="center"/>
    </xf>
    <xf numFmtId="9" fontId="2" fillId="0" borderId="3" xfId="31" applyNumberForma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center" vertical="center" wrapText="1"/>
    </xf>
    <xf numFmtId="178" fontId="6" fillId="0" borderId="10" xfId="0" applyNumberFormat="1" applyFont="1" applyFill="1" applyBorder="1" applyAlignment="1">
      <alignment horizontal="center" vertical="center" wrapText="1"/>
    </xf>
    <xf numFmtId="178" fontId="6" fillId="0" borderId="11" xfId="0" applyNumberFormat="1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178" fontId="6" fillId="0" borderId="0" xfId="0" applyNumberFormat="1" applyFont="1" applyFill="1" applyAlignment="1">
      <alignment horizontal="center" vertical="center" wrapText="1"/>
    </xf>
    <xf numFmtId="178" fontId="6" fillId="0" borderId="13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31" applyFill="1">
      <alignment vertical="center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9" xfId="31" applyNumberFormat="1" applyFont="1" applyFill="1" applyBorder="1" applyAlignment="1">
      <alignment horizontal="center" vertical="center" wrapText="1"/>
    </xf>
    <xf numFmtId="0" fontId="2" fillId="0" borderId="10" xfId="31" applyNumberFormat="1" applyFont="1" applyFill="1" applyBorder="1" applyAlignment="1">
      <alignment horizontal="center" vertical="center" wrapText="1"/>
    </xf>
    <xf numFmtId="0" fontId="2" fillId="0" borderId="11" xfId="31" applyNumberFormat="1" applyFont="1" applyFill="1" applyBorder="1" applyAlignment="1">
      <alignment horizontal="center" vertical="center" wrapText="1"/>
    </xf>
    <xf numFmtId="0" fontId="9" fillId="0" borderId="11" xfId="31" applyNumberFormat="1" applyFont="1" applyFill="1" applyBorder="1" applyAlignment="1">
      <alignment horizontal="center" vertical="center" wrapText="1"/>
    </xf>
    <xf numFmtId="0" fontId="2" fillId="0" borderId="2" xfId="3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12" xfId="31" applyNumberFormat="1" applyFont="1" applyFill="1" applyBorder="1" applyAlignment="1">
      <alignment horizontal="center" vertical="center" wrapText="1"/>
    </xf>
    <xf numFmtId="0" fontId="2" fillId="0" borderId="0" xfId="31" applyNumberFormat="1" applyFont="1" applyFill="1" applyAlignment="1">
      <alignment horizontal="center" vertical="center" wrapText="1"/>
    </xf>
    <xf numFmtId="0" fontId="2" fillId="0" borderId="13" xfId="31" applyNumberFormat="1" applyFont="1" applyFill="1" applyBorder="1" applyAlignment="1">
      <alignment horizontal="center" vertical="center" wrapText="1"/>
    </xf>
    <xf numFmtId="0" fontId="9" fillId="0" borderId="13" xfId="31" applyNumberFormat="1" applyFont="1" applyFill="1" applyBorder="1" applyAlignment="1">
      <alignment horizontal="center" vertical="center" wrapText="1"/>
    </xf>
    <xf numFmtId="0" fontId="2" fillId="0" borderId="4" xfId="31" applyFont="1" applyFill="1" applyBorder="1" applyAlignment="1">
      <alignment horizontal="center" vertical="center" wrapText="1"/>
    </xf>
    <xf numFmtId="0" fontId="2" fillId="0" borderId="2" xfId="31" applyNumberFormat="1" applyFont="1" applyFill="1" applyBorder="1" applyAlignment="1">
      <alignment horizontal="center" vertical="center" wrapText="1"/>
    </xf>
    <xf numFmtId="0" fontId="11" fillId="0" borderId="2" xfId="31" applyNumberFormat="1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8" xfId="31" applyNumberFormat="1" applyFont="1" applyFill="1" applyBorder="1" applyAlignment="1">
      <alignment horizontal="center" vertical="center" wrapText="1"/>
    </xf>
    <xf numFmtId="0" fontId="11" fillId="0" borderId="8" xfId="31" applyNumberFormat="1" applyFont="1" applyFill="1" applyBorder="1" applyAlignment="1">
      <alignment horizontal="center" vertical="center" wrapText="1"/>
    </xf>
    <xf numFmtId="0" fontId="9" fillId="0" borderId="14" xfId="31" applyNumberFormat="1" applyFont="1" applyFill="1" applyBorder="1" applyAlignment="1">
      <alignment horizontal="center" vertical="center" wrapText="1"/>
    </xf>
    <xf numFmtId="0" fontId="2" fillId="0" borderId="8" xfId="31" applyFont="1" applyFill="1" applyBorder="1" applyAlignment="1">
      <alignment horizontal="center" vertical="center" wrapText="1"/>
    </xf>
    <xf numFmtId="0" fontId="2" fillId="0" borderId="3" xfId="3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2" fillId="0" borderId="3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9" fillId="0" borderId="10" xfId="31" applyNumberFormat="1" applyFont="1" applyFill="1" applyBorder="1" applyAlignment="1">
      <alignment horizontal="center" vertical="center" wrapText="1"/>
    </xf>
    <xf numFmtId="176" fontId="9" fillId="0" borderId="0" xfId="31" applyNumberFormat="1" applyFont="1" applyFill="1" applyAlignment="1">
      <alignment horizontal="center" vertical="center" wrapText="1"/>
    </xf>
    <xf numFmtId="176" fontId="11" fillId="0" borderId="3" xfId="31" applyNumberFormat="1" applyFont="1" applyFill="1" applyBorder="1" applyAlignment="1">
      <alignment horizontal="center" vertical="center" wrapText="1"/>
    </xf>
    <xf numFmtId="176" fontId="11" fillId="0" borderId="0" xfId="31" applyNumberFormat="1" applyFont="1" applyFill="1" applyAlignment="1">
      <alignment horizontal="center" vertical="center" wrapText="1"/>
    </xf>
    <xf numFmtId="176" fontId="2" fillId="0" borderId="0" xfId="31" applyNumberFormat="1" applyFill="1" applyAlignment="1">
      <alignment horizontal="center" vertical="center" wrapText="1"/>
    </xf>
    <xf numFmtId="176" fontId="1" fillId="2" borderId="3" xfId="0" applyNumberFormat="1" applyFont="1" applyFill="1" applyBorder="1" applyAlignment="1">
      <alignment vertical="center"/>
    </xf>
    <xf numFmtId="176" fontId="1" fillId="0" borderId="3" xfId="0" applyNumberFormat="1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单位信息表" xfId="50"/>
  </cellStyles>
  <tableStyles count="0" defaultTableStyle="TableStyleMedium2" defaultPivotStyle="PivotStyleLight16"/>
  <colors>
    <mruColors>
      <color rgb="00FCE4D6"/>
      <color rgb="008EA9DB"/>
      <color rgb="0099CCFF"/>
      <color rgb="00C65911"/>
      <color rgb="009BC2E6"/>
      <color rgb="00C6E0B4"/>
      <color rgb="00B2B2B2"/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Q16"/>
  <sheetViews>
    <sheetView tabSelected="1" workbookViewId="0">
      <pane xSplit="1" topLeftCell="B1" activePane="topRight" state="frozen"/>
      <selection/>
      <selection pane="topRight" activeCell="AB10" sqref="AB10"/>
    </sheetView>
  </sheetViews>
  <sheetFormatPr defaultColWidth="9" defaultRowHeight="14.25"/>
  <cols>
    <col min="1" max="1" width="21.7166666666667" style="5" customWidth="1"/>
    <col min="2" max="2" width="12.4" style="5" hidden="1" customWidth="1"/>
    <col min="3" max="3" width="12.3833333333333" style="6" hidden="1" customWidth="1"/>
    <col min="4" max="4" width="12.6" style="6" hidden="1" customWidth="1"/>
    <col min="5" max="5" width="10.4" style="6" hidden="1" customWidth="1"/>
    <col min="6" max="6" width="12.6" style="6" hidden="1" customWidth="1"/>
    <col min="7" max="7" width="9.4" style="6" hidden="1" customWidth="1"/>
    <col min="8" max="9" width="9.4" style="7" hidden="1" customWidth="1"/>
    <col min="10" max="10" width="7.88333333333333" style="7" hidden="1" customWidth="1"/>
    <col min="11" max="11" width="12" style="8" hidden="1" customWidth="1"/>
    <col min="12" max="12" width="12.6" style="6" hidden="1" customWidth="1"/>
    <col min="13" max="13" width="11.25" style="6" hidden="1" customWidth="1"/>
    <col min="14" max="14" width="11.3833333333333" style="6" hidden="1" customWidth="1"/>
    <col min="15" max="15" width="16.3833333333333" style="6" hidden="1" customWidth="1"/>
    <col min="16" max="16" width="11.8833333333333" style="6" hidden="1" customWidth="1"/>
    <col min="17" max="17" width="9.4" style="6" hidden="1" customWidth="1"/>
    <col min="18" max="18" width="11.8666666666667" style="6" hidden="1" customWidth="1"/>
    <col min="19" max="19" width="10.4" style="8" hidden="1" customWidth="1"/>
    <col min="20" max="20" width="11.8666666666667" style="6" hidden="1" customWidth="1"/>
    <col min="21" max="21" width="9.4" style="6" hidden="1" customWidth="1"/>
    <col min="22" max="22" width="9.4" style="9" hidden="1" customWidth="1"/>
    <col min="23" max="23" width="11.8666666666667" style="6" hidden="1" customWidth="1"/>
    <col min="24" max="24" width="15" style="6" hidden="1" customWidth="1"/>
    <col min="25" max="25" width="13.375" style="6" customWidth="1"/>
    <col min="26" max="26" width="11.6333333333333" style="10" hidden="1" customWidth="1"/>
    <col min="27" max="27" width="13.375" style="10" customWidth="1"/>
    <col min="28" max="28" width="15.25" style="10" customWidth="1"/>
    <col min="29" max="29" width="16.25" style="10" customWidth="1"/>
    <col min="30" max="30" width="7.38333333333333" style="10" customWidth="1"/>
    <col min="31" max="31" width="7.25" style="11" customWidth="1"/>
    <col min="32" max="32" width="9" style="10" customWidth="1"/>
    <col min="33" max="33" width="11.6" style="12" hidden="1" customWidth="1"/>
    <col min="34" max="251" width="9" style="10"/>
  </cols>
  <sheetData>
    <row r="1" ht="28" customHeight="1" spans="1:1">
      <c r="A1" s="13" t="s">
        <v>0</v>
      </c>
    </row>
    <row r="2" s="1" customFormat="1" ht="51.75" customHeight="1" spans="1:250">
      <c r="A2" s="14" t="s">
        <v>1</v>
      </c>
      <c r="B2" s="14"/>
      <c r="C2" s="15"/>
      <c r="D2" s="15"/>
      <c r="E2" s="15"/>
      <c r="F2" s="15"/>
      <c r="G2" s="15"/>
      <c r="H2" s="15"/>
      <c r="I2" s="15"/>
      <c r="J2" s="15"/>
      <c r="K2" s="34"/>
      <c r="L2" s="15"/>
      <c r="M2" s="15"/>
      <c r="N2" s="15"/>
      <c r="O2" s="15"/>
      <c r="P2" s="15"/>
      <c r="Q2" s="15"/>
      <c r="R2" s="15"/>
      <c r="S2" s="34"/>
      <c r="T2" s="15"/>
      <c r="U2" s="15"/>
      <c r="V2" s="45"/>
      <c r="W2" s="15"/>
      <c r="X2" s="15"/>
      <c r="Y2" s="15"/>
      <c r="Z2" s="14"/>
      <c r="AA2" s="14"/>
      <c r="AB2" s="14"/>
      <c r="AC2" s="14"/>
      <c r="AD2" s="14"/>
      <c r="AE2" s="55"/>
      <c r="AF2" s="56"/>
      <c r="AG2" s="88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6"/>
      <c r="HP2" s="56"/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6"/>
      <c r="IB2" s="56"/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6"/>
      <c r="IN2" s="56"/>
      <c r="IO2" s="56"/>
      <c r="IP2" s="56"/>
    </row>
    <row r="3" s="2" customFormat="1" ht="35" customHeight="1" spans="1:250">
      <c r="A3" s="16" t="s">
        <v>2</v>
      </c>
      <c r="B3" s="16" t="s">
        <v>3</v>
      </c>
      <c r="C3" s="17" t="s">
        <v>4</v>
      </c>
      <c r="D3" s="17"/>
      <c r="E3" s="17"/>
      <c r="F3" s="17"/>
      <c r="G3" s="17"/>
      <c r="H3" s="17"/>
      <c r="I3" s="17"/>
      <c r="J3" s="17"/>
      <c r="K3" s="35"/>
      <c r="L3" s="17"/>
      <c r="M3" s="17"/>
      <c r="N3" s="17" t="s">
        <v>5</v>
      </c>
      <c r="O3" s="17"/>
      <c r="P3" s="17"/>
      <c r="Q3" s="17"/>
      <c r="R3" s="17"/>
      <c r="S3" s="35"/>
      <c r="T3" s="17"/>
      <c r="U3" s="17"/>
      <c r="V3" s="46" t="s">
        <v>6</v>
      </c>
      <c r="W3" s="47"/>
      <c r="X3" s="48"/>
      <c r="Y3" s="57" t="s">
        <v>7</v>
      </c>
      <c r="Z3" s="58" t="s">
        <v>8</v>
      </c>
      <c r="AA3" s="59" t="s">
        <v>9</v>
      </c>
      <c r="AB3" s="60"/>
      <c r="AC3" s="61"/>
      <c r="AD3" s="62" t="s">
        <v>10</v>
      </c>
      <c r="AE3" s="63" t="s">
        <v>11</v>
      </c>
      <c r="AF3" s="5"/>
      <c r="AG3" s="89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</row>
    <row r="4" s="2" customFormat="1" ht="40" customHeight="1" spans="1:250">
      <c r="A4" s="18"/>
      <c r="B4" s="18"/>
      <c r="C4" s="19" t="s">
        <v>12</v>
      </c>
      <c r="D4" s="20"/>
      <c r="E4" s="20"/>
      <c r="F4" s="20"/>
      <c r="G4" s="21"/>
      <c r="H4" s="22" t="s">
        <v>13</v>
      </c>
      <c r="I4" s="22"/>
      <c r="J4" s="23" t="s">
        <v>14</v>
      </c>
      <c r="K4" s="36" t="s">
        <v>15</v>
      </c>
      <c r="L4" s="22"/>
      <c r="M4" s="22"/>
      <c r="N4" s="37" t="s">
        <v>16</v>
      </c>
      <c r="O4" s="37" t="s">
        <v>17</v>
      </c>
      <c r="P4" s="37" t="s">
        <v>18</v>
      </c>
      <c r="Q4" s="23" t="s">
        <v>13</v>
      </c>
      <c r="R4" s="23" t="s">
        <v>14</v>
      </c>
      <c r="S4" s="36" t="s">
        <v>19</v>
      </c>
      <c r="T4" s="22"/>
      <c r="U4" s="22"/>
      <c r="V4" s="49"/>
      <c r="W4" s="50"/>
      <c r="X4" s="51"/>
      <c r="Y4" s="64"/>
      <c r="Z4" s="65"/>
      <c r="AA4" s="66"/>
      <c r="AB4" s="67"/>
      <c r="AC4" s="68"/>
      <c r="AD4" s="69"/>
      <c r="AE4" s="70"/>
      <c r="AF4" s="5"/>
      <c r="AG4" s="90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</row>
    <row r="5" s="3" customFormat="1" ht="37" customHeight="1" spans="1:33">
      <c r="A5" s="18"/>
      <c r="B5" s="18"/>
      <c r="C5" s="23" t="s">
        <v>20</v>
      </c>
      <c r="D5" s="19" t="s">
        <v>21</v>
      </c>
      <c r="E5" s="21"/>
      <c r="F5" s="19" t="s">
        <v>22</v>
      </c>
      <c r="G5" s="21"/>
      <c r="H5" s="23" t="s">
        <v>21</v>
      </c>
      <c r="I5" s="23" t="s">
        <v>22</v>
      </c>
      <c r="J5" s="38"/>
      <c r="K5" s="39" t="s">
        <v>20</v>
      </c>
      <c r="L5" s="23" t="s">
        <v>23</v>
      </c>
      <c r="M5" s="23" t="s">
        <v>24</v>
      </c>
      <c r="N5" s="40"/>
      <c r="O5" s="40"/>
      <c r="P5" s="40"/>
      <c r="Q5" s="38"/>
      <c r="R5" s="38"/>
      <c r="S5" s="39" t="s">
        <v>20</v>
      </c>
      <c r="T5" s="23" t="s">
        <v>23</v>
      </c>
      <c r="U5" s="23" t="s">
        <v>24</v>
      </c>
      <c r="V5" s="52" t="s">
        <v>20</v>
      </c>
      <c r="W5" s="23" t="s">
        <v>23</v>
      </c>
      <c r="X5" s="23" t="s">
        <v>24</v>
      </c>
      <c r="Y5" s="64"/>
      <c r="Z5" s="65"/>
      <c r="AA5" s="71" t="s">
        <v>25</v>
      </c>
      <c r="AB5" s="72" t="s">
        <v>26</v>
      </c>
      <c r="AC5" s="72" t="s">
        <v>27</v>
      </c>
      <c r="AD5" s="69"/>
      <c r="AE5" s="70"/>
      <c r="AG5" s="91" t="s">
        <v>26</v>
      </c>
    </row>
    <row r="6" s="3" customFormat="1" ht="32" customHeight="1" spans="1:33">
      <c r="A6" s="24"/>
      <c r="B6" s="24"/>
      <c r="C6" s="25"/>
      <c r="D6" s="22" t="s">
        <v>28</v>
      </c>
      <c r="E6" s="22" t="s">
        <v>29</v>
      </c>
      <c r="F6" s="22" t="s">
        <v>28</v>
      </c>
      <c r="G6" s="22" t="s">
        <v>29</v>
      </c>
      <c r="H6" s="25"/>
      <c r="I6" s="25"/>
      <c r="J6" s="25"/>
      <c r="K6" s="41"/>
      <c r="L6" s="25"/>
      <c r="M6" s="25"/>
      <c r="N6" s="42"/>
      <c r="O6" s="42"/>
      <c r="P6" s="42"/>
      <c r="Q6" s="25"/>
      <c r="R6" s="25"/>
      <c r="S6" s="41"/>
      <c r="T6" s="25"/>
      <c r="U6" s="25"/>
      <c r="V6" s="53"/>
      <c r="W6" s="25"/>
      <c r="X6" s="25"/>
      <c r="Y6" s="73"/>
      <c r="Z6" s="74"/>
      <c r="AA6" s="75"/>
      <c r="AB6" s="76"/>
      <c r="AC6" s="76"/>
      <c r="AD6" s="77"/>
      <c r="AE6" s="78"/>
      <c r="AG6" s="92"/>
    </row>
    <row r="7" s="3" customFormat="1" ht="51" customHeight="1" spans="1:33">
      <c r="A7" s="26" t="s">
        <v>30</v>
      </c>
      <c r="B7" s="26"/>
      <c r="C7" s="27">
        <v>1</v>
      </c>
      <c r="D7" s="27">
        <v>2</v>
      </c>
      <c r="E7" s="27">
        <v>3</v>
      </c>
      <c r="F7" s="27">
        <v>4</v>
      </c>
      <c r="G7" s="27">
        <v>5</v>
      </c>
      <c r="H7" s="27">
        <v>6</v>
      </c>
      <c r="I7" s="27">
        <v>7</v>
      </c>
      <c r="J7" s="27">
        <v>8</v>
      </c>
      <c r="K7" s="27">
        <v>9</v>
      </c>
      <c r="L7" s="27">
        <v>10</v>
      </c>
      <c r="M7" s="27">
        <v>11</v>
      </c>
      <c r="N7" s="27">
        <v>12</v>
      </c>
      <c r="O7" s="27">
        <v>13</v>
      </c>
      <c r="P7" s="27">
        <v>14</v>
      </c>
      <c r="Q7" s="27">
        <v>15</v>
      </c>
      <c r="R7" s="27">
        <v>16</v>
      </c>
      <c r="S7" s="27">
        <v>17</v>
      </c>
      <c r="T7" s="27">
        <v>18</v>
      </c>
      <c r="U7" s="27">
        <v>19</v>
      </c>
      <c r="V7" s="27">
        <v>20</v>
      </c>
      <c r="W7" s="27">
        <v>21</v>
      </c>
      <c r="X7" s="27">
        <v>22</v>
      </c>
      <c r="Y7" s="27">
        <v>23</v>
      </c>
      <c r="Z7" s="27">
        <v>26</v>
      </c>
      <c r="AA7" s="27">
        <v>27</v>
      </c>
      <c r="AB7" s="27">
        <v>28</v>
      </c>
      <c r="AC7" s="27">
        <v>29</v>
      </c>
      <c r="AD7" s="3">
        <v>30</v>
      </c>
      <c r="AE7" s="79"/>
      <c r="AG7" s="93" t="s">
        <v>31</v>
      </c>
    </row>
    <row r="8" s="4" customFormat="1" ht="30" customHeight="1" spans="1:251">
      <c r="A8" s="28" t="s">
        <v>32</v>
      </c>
      <c r="B8" s="28"/>
      <c r="C8" s="29">
        <v>500541</v>
      </c>
      <c r="D8" s="29">
        <v>354628</v>
      </c>
      <c r="E8" s="29">
        <v>625</v>
      </c>
      <c r="F8" s="29">
        <v>145913</v>
      </c>
      <c r="G8" s="29">
        <v>225</v>
      </c>
      <c r="H8" s="30">
        <v>1150</v>
      </c>
      <c r="I8" s="30">
        <v>1950</v>
      </c>
      <c r="J8" s="43" t="s">
        <v>33</v>
      </c>
      <c r="K8" s="29">
        <f>SUM(K9:K16)</f>
        <v>69235</v>
      </c>
      <c r="L8" s="29">
        <f>SUM(L9:L16)</f>
        <v>38986</v>
      </c>
      <c r="M8" s="29">
        <f>SUM(M9:M16)</f>
        <v>30249</v>
      </c>
      <c r="N8" s="29">
        <v>28</v>
      </c>
      <c r="O8" s="29">
        <v>1797</v>
      </c>
      <c r="P8" s="29">
        <v>1003</v>
      </c>
      <c r="Q8" s="29">
        <v>1150</v>
      </c>
      <c r="R8" s="43" t="s">
        <v>33</v>
      </c>
      <c r="S8" s="29">
        <f t="shared" ref="S8:Y8" si="0">SUM(S9:S16)</f>
        <v>114</v>
      </c>
      <c r="T8" s="29">
        <f t="shared" si="0"/>
        <v>75</v>
      </c>
      <c r="U8" s="29">
        <f t="shared" si="0"/>
        <v>39</v>
      </c>
      <c r="V8" s="29">
        <f t="shared" si="0"/>
        <v>115</v>
      </c>
      <c r="W8" s="29">
        <f t="shared" si="0"/>
        <v>67</v>
      </c>
      <c r="X8" s="29">
        <f t="shared" si="0"/>
        <v>48</v>
      </c>
      <c r="Y8" s="29">
        <f t="shared" si="0"/>
        <v>38994</v>
      </c>
      <c r="Z8" s="80">
        <v>0</v>
      </c>
      <c r="AA8" s="81">
        <v>38994</v>
      </c>
      <c r="AB8" s="81">
        <v>15302</v>
      </c>
      <c r="AC8" s="81">
        <v>23692</v>
      </c>
      <c r="AD8" s="80">
        <v>0</v>
      </c>
      <c r="AE8" s="82"/>
      <c r="AF8" s="83"/>
      <c r="AG8" s="94" t="e">
        <f>SUM(AG9:AG16)</f>
        <v>#REF!</v>
      </c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  <c r="HU8" s="83"/>
      <c r="HV8" s="83"/>
      <c r="HW8" s="83"/>
      <c r="HX8" s="83"/>
      <c r="HY8" s="83"/>
      <c r="HZ8" s="83"/>
      <c r="IA8" s="83"/>
      <c r="IB8" s="83"/>
      <c r="IC8" s="83"/>
      <c r="ID8" s="83"/>
      <c r="IE8" s="83"/>
      <c r="IF8" s="83"/>
      <c r="IG8" s="83"/>
      <c r="IH8" s="83"/>
      <c r="II8" s="83"/>
      <c r="IJ8" s="83"/>
      <c r="IK8" s="83"/>
      <c r="IL8" s="83"/>
      <c r="IM8" s="83"/>
      <c r="IN8" s="83"/>
      <c r="IO8" s="83"/>
      <c r="IP8" s="83"/>
      <c r="IQ8" s="83"/>
    </row>
    <row r="9" ht="30" customHeight="1" spans="1:33">
      <c r="A9" s="31" t="s">
        <v>34</v>
      </c>
      <c r="B9" s="31" t="s">
        <v>35</v>
      </c>
      <c r="C9" s="32">
        <v>9222</v>
      </c>
      <c r="D9" s="32">
        <v>3675</v>
      </c>
      <c r="E9" s="32">
        <v>0</v>
      </c>
      <c r="F9" s="32">
        <v>5547</v>
      </c>
      <c r="G9" s="32">
        <v>0</v>
      </c>
      <c r="H9" s="33">
        <v>1150</v>
      </c>
      <c r="I9" s="33">
        <v>1950</v>
      </c>
      <c r="J9" s="44">
        <v>0.5</v>
      </c>
      <c r="K9" s="32">
        <f t="shared" ref="K8:K23" si="1">ROUND((D9*H9+F9*I9)/10000,0)</f>
        <v>1504</v>
      </c>
      <c r="L9" s="32">
        <f t="shared" ref="L8:L16" si="2">ROUND((H9*D9*J9+I9*F9*J9)/10000,0)</f>
        <v>752</v>
      </c>
      <c r="M9" s="32">
        <f t="shared" ref="M8:M23" si="3">K9-L9</f>
        <v>752</v>
      </c>
      <c r="N9" s="32">
        <v>0</v>
      </c>
      <c r="O9" s="32">
        <v>0</v>
      </c>
      <c r="P9" s="32">
        <v>0</v>
      </c>
      <c r="Q9" s="32">
        <v>1150</v>
      </c>
      <c r="R9" s="54">
        <v>0.5</v>
      </c>
      <c r="S9" s="32">
        <f t="shared" ref="S8:S16" si="4">ROUND(P9*Q9/10000,0)</f>
        <v>0</v>
      </c>
      <c r="T9" s="32">
        <f t="shared" ref="T8:T16" si="5">ROUND(P9*Q9*R9/10000,0)</f>
        <v>0</v>
      </c>
      <c r="U9" s="32">
        <f t="shared" ref="U8:U16" si="6">S9-T9</f>
        <v>0</v>
      </c>
      <c r="V9" s="32">
        <f t="shared" ref="V8:V16" si="7">ROUND((E9*H9+G9*I9)/10000,0)</f>
        <v>0</v>
      </c>
      <c r="W9" s="32">
        <f t="shared" ref="W8:W16" si="8">ROUND((E9*H9+G9*I9)*J9/10000,0)</f>
        <v>0</v>
      </c>
      <c r="X9" s="32">
        <f t="shared" ref="X8:X16" si="9">V9-W9</f>
        <v>0</v>
      </c>
      <c r="Y9" s="32">
        <f t="shared" ref="Y8:Y16" si="10">L9+T9-W9</f>
        <v>752</v>
      </c>
      <c r="Z9" s="84">
        <v>0</v>
      </c>
      <c r="AA9" s="85">
        <v>752</v>
      </c>
      <c r="AB9" s="86">
        <v>295</v>
      </c>
      <c r="AC9" s="86">
        <v>457</v>
      </c>
      <c r="AD9" s="84"/>
      <c r="AE9" s="87"/>
      <c r="AG9" s="95" t="e">
        <f>ROUND(498337/#REF!*AA9,2)</f>
        <v>#REF!</v>
      </c>
    </row>
    <row r="10" ht="30" customHeight="1" spans="1:33">
      <c r="A10" s="26" t="s">
        <v>36</v>
      </c>
      <c r="B10" s="31" t="s">
        <v>37</v>
      </c>
      <c r="C10" s="32">
        <v>88038</v>
      </c>
      <c r="D10" s="32">
        <v>63918</v>
      </c>
      <c r="E10" s="32">
        <v>110</v>
      </c>
      <c r="F10" s="32">
        <v>24120</v>
      </c>
      <c r="G10" s="32">
        <v>43</v>
      </c>
      <c r="H10" s="33">
        <v>1150</v>
      </c>
      <c r="I10" s="33">
        <v>1950</v>
      </c>
      <c r="J10" s="44">
        <v>0.5</v>
      </c>
      <c r="K10" s="32">
        <f t="shared" si="1"/>
        <v>12054</v>
      </c>
      <c r="L10" s="32">
        <f t="shared" si="2"/>
        <v>6027</v>
      </c>
      <c r="M10" s="32">
        <f t="shared" si="3"/>
        <v>6027</v>
      </c>
      <c r="N10" s="32">
        <v>0</v>
      </c>
      <c r="O10" s="32">
        <v>0</v>
      </c>
      <c r="P10" s="32">
        <v>0</v>
      </c>
      <c r="Q10" s="32">
        <v>1150</v>
      </c>
      <c r="R10" s="54">
        <v>0.5</v>
      </c>
      <c r="S10" s="32">
        <f t="shared" si="4"/>
        <v>0</v>
      </c>
      <c r="T10" s="32">
        <f t="shared" si="5"/>
        <v>0</v>
      </c>
      <c r="U10" s="32">
        <f t="shared" si="6"/>
        <v>0</v>
      </c>
      <c r="V10" s="32">
        <f t="shared" si="7"/>
        <v>21</v>
      </c>
      <c r="W10" s="32">
        <f t="shared" si="8"/>
        <v>11</v>
      </c>
      <c r="X10" s="32">
        <f t="shared" si="9"/>
        <v>10</v>
      </c>
      <c r="Y10" s="32">
        <f t="shared" si="10"/>
        <v>6016</v>
      </c>
      <c r="Z10" s="84">
        <v>0</v>
      </c>
      <c r="AA10" s="85">
        <v>6016</v>
      </c>
      <c r="AB10" s="86">
        <v>2361</v>
      </c>
      <c r="AC10" s="86">
        <v>3655</v>
      </c>
      <c r="AD10" s="84"/>
      <c r="AE10" s="87"/>
      <c r="AG10" s="95" t="e">
        <f>ROUND(498337/#REF!*AA10,2)</f>
        <v>#REF!</v>
      </c>
    </row>
    <row r="11" ht="30" customHeight="1" spans="1:33">
      <c r="A11" s="26" t="s">
        <v>38</v>
      </c>
      <c r="B11" s="31" t="s">
        <v>39</v>
      </c>
      <c r="C11" s="32">
        <v>35682</v>
      </c>
      <c r="D11" s="32">
        <v>26971</v>
      </c>
      <c r="E11" s="32">
        <v>20</v>
      </c>
      <c r="F11" s="32">
        <v>8711</v>
      </c>
      <c r="G11" s="32">
        <v>7</v>
      </c>
      <c r="H11" s="33">
        <v>1150</v>
      </c>
      <c r="I11" s="33">
        <v>1950</v>
      </c>
      <c r="J11" s="44">
        <v>0.5</v>
      </c>
      <c r="K11" s="32">
        <f t="shared" si="1"/>
        <v>4800</v>
      </c>
      <c r="L11" s="32">
        <f t="shared" si="2"/>
        <v>2400</v>
      </c>
      <c r="M11" s="32">
        <f t="shared" si="3"/>
        <v>2400</v>
      </c>
      <c r="N11" s="32">
        <v>0</v>
      </c>
      <c r="O11" s="32">
        <v>0</v>
      </c>
      <c r="P11" s="32">
        <v>0</v>
      </c>
      <c r="Q11" s="32">
        <v>1150</v>
      </c>
      <c r="R11" s="54">
        <v>0.5</v>
      </c>
      <c r="S11" s="32">
        <f t="shared" si="4"/>
        <v>0</v>
      </c>
      <c r="T11" s="32">
        <f t="shared" si="5"/>
        <v>0</v>
      </c>
      <c r="U11" s="32">
        <f t="shared" si="6"/>
        <v>0</v>
      </c>
      <c r="V11" s="32">
        <f t="shared" si="7"/>
        <v>4</v>
      </c>
      <c r="W11" s="32">
        <f t="shared" si="8"/>
        <v>2</v>
      </c>
      <c r="X11" s="32">
        <f t="shared" si="9"/>
        <v>2</v>
      </c>
      <c r="Y11" s="32">
        <f t="shared" si="10"/>
        <v>2398</v>
      </c>
      <c r="Z11" s="84">
        <v>0</v>
      </c>
      <c r="AA11" s="85">
        <v>2398</v>
      </c>
      <c r="AB11" s="86">
        <v>941</v>
      </c>
      <c r="AC11" s="86">
        <v>1457</v>
      </c>
      <c r="AD11" s="84"/>
      <c r="AE11" s="87"/>
      <c r="AG11" s="95" t="e">
        <f>ROUND(498337/#REF!*AA11,2)</f>
        <v>#REF!</v>
      </c>
    </row>
    <row r="12" ht="30" customHeight="1" spans="1:33">
      <c r="A12" s="26" t="s">
        <v>40</v>
      </c>
      <c r="B12" s="31" t="s">
        <v>41</v>
      </c>
      <c r="C12" s="32">
        <v>98995</v>
      </c>
      <c r="D12" s="32">
        <v>69565</v>
      </c>
      <c r="E12" s="32">
        <v>102</v>
      </c>
      <c r="F12" s="32">
        <v>29430</v>
      </c>
      <c r="G12" s="32">
        <v>47</v>
      </c>
      <c r="H12" s="33">
        <v>1150</v>
      </c>
      <c r="I12" s="33">
        <v>1950</v>
      </c>
      <c r="J12" s="44">
        <v>0.5</v>
      </c>
      <c r="K12" s="32">
        <f t="shared" si="1"/>
        <v>13739</v>
      </c>
      <c r="L12" s="32">
        <f t="shared" si="2"/>
        <v>6869</v>
      </c>
      <c r="M12" s="32">
        <f t="shared" si="3"/>
        <v>6870</v>
      </c>
      <c r="N12" s="32">
        <v>2</v>
      </c>
      <c r="O12" s="32">
        <v>162</v>
      </c>
      <c r="P12" s="32">
        <v>38</v>
      </c>
      <c r="Q12" s="32">
        <v>1150</v>
      </c>
      <c r="R12" s="54">
        <v>0.5</v>
      </c>
      <c r="S12" s="32">
        <f t="shared" si="4"/>
        <v>4</v>
      </c>
      <c r="T12" s="32">
        <f t="shared" si="5"/>
        <v>2</v>
      </c>
      <c r="U12" s="32">
        <f t="shared" si="6"/>
        <v>2</v>
      </c>
      <c r="V12" s="32">
        <f t="shared" si="7"/>
        <v>21</v>
      </c>
      <c r="W12" s="32">
        <f t="shared" si="8"/>
        <v>10</v>
      </c>
      <c r="X12" s="32">
        <f t="shared" si="9"/>
        <v>11</v>
      </c>
      <c r="Y12" s="32">
        <f t="shared" si="10"/>
        <v>6861</v>
      </c>
      <c r="Z12" s="84">
        <v>0</v>
      </c>
      <c r="AA12" s="85">
        <v>6861</v>
      </c>
      <c r="AB12" s="86">
        <v>2692</v>
      </c>
      <c r="AC12" s="86">
        <v>4169</v>
      </c>
      <c r="AD12" s="84"/>
      <c r="AE12" s="87"/>
      <c r="AG12" s="95" t="e">
        <f>ROUND(498337/#REF!*AA12,2)</f>
        <v>#REF!</v>
      </c>
    </row>
    <row r="13" ht="30" customHeight="1" spans="1:33">
      <c r="A13" s="26" t="s">
        <v>42</v>
      </c>
      <c r="B13" s="31" t="s">
        <v>43</v>
      </c>
      <c r="C13" s="32">
        <v>77620</v>
      </c>
      <c r="D13" s="32">
        <v>53868</v>
      </c>
      <c r="E13" s="32">
        <v>161</v>
      </c>
      <c r="F13" s="32">
        <v>23752</v>
      </c>
      <c r="G13" s="32">
        <v>38</v>
      </c>
      <c r="H13" s="33">
        <v>1150</v>
      </c>
      <c r="I13" s="33">
        <v>1950</v>
      </c>
      <c r="J13" s="44">
        <v>0.6</v>
      </c>
      <c r="K13" s="32">
        <f t="shared" si="1"/>
        <v>10826</v>
      </c>
      <c r="L13" s="32">
        <f t="shared" si="2"/>
        <v>6496</v>
      </c>
      <c r="M13" s="32">
        <f t="shared" si="3"/>
        <v>4330</v>
      </c>
      <c r="N13" s="32">
        <v>10</v>
      </c>
      <c r="O13" s="32">
        <v>693</v>
      </c>
      <c r="P13" s="32">
        <v>307</v>
      </c>
      <c r="Q13" s="32">
        <v>1150</v>
      </c>
      <c r="R13" s="54">
        <v>0.6</v>
      </c>
      <c r="S13" s="32">
        <f t="shared" si="4"/>
        <v>35</v>
      </c>
      <c r="T13" s="32">
        <f t="shared" si="5"/>
        <v>21</v>
      </c>
      <c r="U13" s="32">
        <f t="shared" si="6"/>
        <v>14</v>
      </c>
      <c r="V13" s="32">
        <f t="shared" si="7"/>
        <v>26</v>
      </c>
      <c r="W13" s="32">
        <f t="shared" si="8"/>
        <v>16</v>
      </c>
      <c r="X13" s="32">
        <f t="shared" si="9"/>
        <v>10</v>
      </c>
      <c r="Y13" s="32">
        <f t="shared" si="10"/>
        <v>6501</v>
      </c>
      <c r="Z13" s="84">
        <v>0</v>
      </c>
      <c r="AA13" s="85">
        <v>6501</v>
      </c>
      <c r="AB13" s="86">
        <v>2551</v>
      </c>
      <c r="AC13" s="86">
        <v>3950</v>
      </c>
      <c r="AD13" s="84"/>
      <c r="AE13" s="87"/>
      <c r="AG13" s="95" t="e">
        <f>ROUND(498337/#REF!*AA13,2)</f>
        <v>#REF!</v>
      </c>
    </row>
    <row r="14" ht="30" customHeight="1" spans="1:33">
      <c r="A14" s="26" t="s">
        <v>44</v>
      </c>
      <c r="B14" s="31" t="s">
        <v>45</v>
      </c>
      <c r="C14" s="32">
        <v>78746</v>
      </c>
      <c r="D14" s="32">
        <v>55210</v>
      </c>
      <c r="E14" s="32">
        <v>72</v>
      </c>
      <c r="F14" s="32">
        <v>23536</v>
      </c>
      <c r="G14" s="32">
        <v>21</v>
      </c>
      <c r="H14" s="33">
        <v>1150</v>
      </c>
      <c r="I14" s="33">
        <v>1950</v>
      </c>
      <c r="J14" s="44">
        <v>0.6</v>
      </c>
      <c r="K14" s="32">
        <f t="shared" si="1"/>
        <v>10939</v>
      </c>
      <c r="L14" s="32">
        <f t="shared" si="2"/>
        <v>6563</v>
      </c>
      <c r="M14" s="32">
        <f t="shared" si="3"/>
        <v>4376</v>
      </c>
      <c r="N14" s="32">
        <v>7</v>
      </c>
      <c r="O14" s="32">
        <v>350</v>
      </c>
      <c r="P14" s="32">
        <v>350</v>
      </c>
      <c r="Q14" s="32">
        <v>1150</v>
      </c>
      <c r="R14" s="54">
        <v>0.6</v>
      </c>
      <c r="S14" s="32">
        <f t="shared" si="4"/>
        <v>40</v>
      </c>
      <c r="T14" s="32">
        <f t="shared" si="5"/>
        <v>24</v>
      </c>
      <c r="U14" s="32">
        <f t="shared" si="6"/>
        <v>16</v>
      </c>
      <c r="V14" s="32">
        <f t="shared" si="7"/>
        <v>12</v>
      </c>
      <c r="W14" s="32">
        <f t="shared" si="8"/>
        <v>7</v>
      </c>
      <c r="X14" s="32">
        <f t="shared" si="9"/>
        <v>5</v>
      </c>
      <c r="Y14" s="32">
        <f t="shared" si="10"/>
        <v>6580</v>
      </c>
      <c r="Z14" s="84">
        <v>0</v>
      </c>
      <c r="AA14" s="85">
        <v>6580</v>
      </c>
      <c r="AB14" s="86">
        <v>2582</v>
      </c>
      <c r="AC14" s="86">
        <v>3998</v>
      </c>
      <c r="AD14" s="84"/>
      <c r="AE14" s="87"/>
      <c r="AG14" s="95" t="e">
        <f>ROUND(498337/#REF!*AA14,2)</f>
        <v>#REF!</v>
      </c>
    </row>
    <row r="15" ht="30" customHeight="1" spans="1:33">
      <c r="A15" s="26" t="s">
        <v>46</v>
      </c>
      <c r="B15" s="31" t="s">
        <v>47</v>
      </c>
      <c r="C15" s="32">
        <v>58389</v>
      </c>
      <c r="D15" s="32">
        <v>41541</v>
      </c>
      <c r="E15" s="32">
        <v>68</v>
      </c>
      <c r="F15" s="32">
        <v>16848</v>
      </c>
      <c r="G15" s="32">
        <v>39</v>
      </c>
      <c r="H15" s="33">
        <v>1150</v>
      </c>
      <c r="I15" s="33">
        <v>1950</v>
      </c>
      <c r="J15" s="44">
        <v>0.5</v>
      </c>
      <c r="K15" s="32">
        <f t="shared" si="1"/>
        <v>8063</v>
      </c>
      <c r="L15" s="32">
        <f t="shared" si="2"/>
        <v>4031</v>
      </c>
      <c r="M15" s="32">
        <f t="shared" si="3"/>
        <v>4032</v>
      </c>
      <c r="N15" s="32">
        <v>0</v>
      </c>
      <c r="O15" s="32">
        <v>0</v>
      </c>
      <c r="P15" s="32">
        <v>0</v>
      </c>
      <c r="Q15" s="32">
        <v>1150</v>
      </c>
      <c r="R15" s="54">
        <v>0.5</v>
      </c>
      <c r="S15" s="32">
        <f t="shared" si="4"/>
        <v>0</v>
      </c>
      <c r="T15" s="32">
        <f t="shared" si="5"/>
        <v>0</v>
      </c>
      <c r="U15" s="32">
        <f t="shared" si="6"/>
        <v>0</v>
      </c>
      <c r="V15" s="32">
        <f t="shared" si="7"/>
        <v>15</v>
      </c>
      <c r="W15" s="32">
        <f t="shared" si="8"/>
        <v>8</v>
      </c>
      <c r="X15" s="32">
        <f t="shared" si="9"/>
        <v>7</v>
      </c>
      <c r="Y15" s="32">
        <f t="shared" si="10"/>
        <v>4023</v>
      </c>
      <c r="Z15" s="84">
        <v>0</v>
      </c>
      <c r="AA15" s="85">
        <v>4023</v>
      </c>
      <c r="AB15" s="86">
        <v>1579</v>
      </c>
      <c r="AC15" s="86">
        <v>2444</v>
      </c>
      <c r="AD15" s="84"/>
      <c r="AE15" s="87"/>
      <c r="AG15" s="95" t="e">
        <f>ROUND(498337/#REF!*AA15,2)</f>
        <v>#REF!</v>
      </c>
    </row>
    <row r="16" ht="30" customHeight="1" spans="1:33">
      <c r="A16" s="26" t="s">
        <v>48</v>
      </c>
      <c r="B16" s="31" t="s">
        <v>49</v>
      </c>
      <c r="C16" s="32">
        <v>53849</v>
      </c>
      <c r="D16" s="32">
        <v>39880</v>
      </c>
      <c r="E16" s="32">
        <v>92</v>
      </c>
      <c r="F16" s="32">
        <v>13969</v>
      </c>
      <c r="G16" s="32">
        <v>30</v>
      </c>
      <c r="H16" s="33">
        <v>1150</v>
      </c>
      <c r="I16" s="33">
        <v>1950</v>
      </c>
      <c r="J16" s="44">
        <v>0.8</v>
      </c>
      <c r="K16" s="32">
        <f t="shared" si="1"/>
        <v>7310</v>
      </c>
      <c r="L16" s="32">
        <f t="shared" si="2"/>
        <v>5848</v>
      </c>
      <c r="M16" s="32">
        <f t="shared" si="3"/>
        <v>1462</v>
      </c>
      <c r="N16" s="32">
        <v>9</v>
      </c>
      <c r="O16" s="32">
        <v>592</v>
      </c>
      <c r="P16" s="32">
        <v>308</v>
      </c>
      <c r="Q16" s="32">
        <v>1150</v>
      </c>
      <c r="R16" s="54">
        <v>0.8</v>
      </c>
      <c r="S16" s="32">
        <f t="shared" si="4"/>
        <v>35</v>
      </c>
      <c r="T16" s="32">
        <f t="shared" si="5"/>
        <v>28</v>
      </c>
      <c r="U16" s="32">
        <f t="shared" si="6"/>
        <v>7</v>
      </c>
      <c r="V16" s="32">
        <f t="shared" si="7"/>
        <v>16</v>
      </c>
      <c r="W16" s="32">
        <f t="shared" si="8"/>
        <v>13</v>
      </c>
      <c r="X16" s="32">
        <f t="shared" si="9"/>
        <v>3</v>
      </c>
      <c r="Y16" s="32">
        <f t="shared" si="10"/>
        <v>5863</v>
      </c>
      <c r="Z16" s="84">
        <v>0</v>
      </c>
      <c r="AA16" s="85">
        <v>5863</v>
      </c>
      <c r="AB16" s="86">
        <v>2301</v>
      </c>
      <c r="AC16" s="86">
        <v>3562</v>
      </c>
      <c r="AD16" s="84"/>
      <c r="AE16" s="87"/>
      <c r="AG16" s="95" t="e">
        <f>ROUND(498337/#REF!*AA16,2)</f>
        <v>#REF!</v>
      </c>
    </row>
  </sheetData>
  <mergeCells count="38">
    <mergeCell ref="A2:AE2"/>
    <mergeCell ref="C3:M3"/>
    <mergeCell ref="N3:U3"/>
    <mergeCell ref="C4:G4"/>
    <mergeCell ref="H4:I4"/>
    <mergeCell ref="K4:M4"/>
    <mergeCell ref="S4:U4"/>
    <mergeCell ref="D5:E5"/>
    <mergeCell ref="F5:G5"/>
    <mergeCell ref="A3:A6"/>
    <mergeCell ref="B3:B6"/>
    <mergeCell ref="C5:C6"/>
    <mergeCell ref="H5:H6"/>
    <mergeCell ref="I5:I6"/>
    <mergeCell ref="J4:J6"/>
    <mergeCell ref="K5:K6"/>
    <mergeCell ref="L5:L6"/>
    <mergeCell ref="M5:M6"/>
    <mergeCell ref="N4:N6"/>
    <mergeCell ref="O4:O6"/>
    <mergeCell ref="P4:P6"/>
    <mergeCell ref="Q4:Q6"/>
    <mergeCell ref="R4:R6"/>
    <mergeCell ref="S5:S6"/>
    <mergeCell ref="T5:T6"/>
    <mergeCell ref="U5:U6"/>
    <mergeCell ref="V5:V6"/>
    <mergeCell ref="W5:W6"/>
    <mergeCell ref="X5:X6"/>
    <mergeCell ref="Y3:Y6"/>
    <mergeCell ref="Z3:Z6"/>
    <mergeCell ref="AA5:AA6"/>
    <mergeCell ref="AB5:AB6"/>
    <mergeCell ref="AC5:AC6"/>
    <mergeCell ref="AD3:AD6"/>
    <mergeCell ref="AE3:AE6"/>
    <mergeCell ref="V3:X4"/>
    <mergeCell ref="AA3:AC4"/>
  </mergeCells>
  <pageMargins left="0.471527777777778" right="0.471527777777778" top="0.802777777777778" bottom="0.605555555555556" header="0.310416666666667" footer="0.310416666666667"/>
  <pageSetup paperSize="9" fitToHeight="0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附表1-义务教育公用经费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2020-11-10T01:42:00Z</dcterms:created>
  <dcterms:modified xsi:type="dcterms:W3CDTF">2021-12-24T03:01:39Z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