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tabRatio="567" activeTab="1"/>
  </bookViews>
  <sheets>
    <sheet name="1" sheetId="17" r:id="rId1"/>
    <sheet name="2" sheetId="13" r:id="rId2"/>
    <sheet name="3" sheetId="18" r:id="rId3"/>
    <sheet name="4" sheetId="14" r:id="rId4"/>
    <sheet name="Sheet1" sheetId="19" state="hidden" r:id="rId5"/>
    <sheet name="5" sheetId="21" r:id="rId6"/>
    <sheet name="Sheet2" sheetId="22"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q">[1]国家!#REF!</definedName>
    <definedName name="\z">[2]中央!#REF!</definedName>
    <definedName name="\zz">[2]中央!#REF!</definedName>
    <definedName name="_123">OFFSET(#REF!,,,COUNTA(#REF!)-1)</definedName>
    <definedName name="_xlnm._FilterDatabase" localSheetId="1" hidden="1">'2'!$A$4:$J$496</definedName>
    <definedName name="_xlnm._FilterDatabase" localSheetId="3" hidden="1">'4'!$A$4:$N$215</definedName>
    <definedName name="_Order1" hidden="1">255</definedName>
    <definedName name="_Order2" hidden="1">255</definedName>
    <definedName name="a">#REF!</definedName>
    <definedName name="aa">#REF!</definedName>
    <definedName name="aaa">[1]国家!#REF!</definedName>
    <definedName name="AccessDatabase" hidden="1">"D:\文_件\省长专项\2000省长专项审批.mdb"</definedName>
    <definedName name="data">#REF!</definedName>
    <definedName name="_xlnm.Database">[3]PKx!$A$1:$AP$622</definedName>
    <definedName name="database2">#REF!</definedName>
    <definedName name="database3">#REF!</definedName>
    <definedName name="ddd">#REF!</definedName>
    <definedName name="dddd">[4]人民银行!#REF!</definedName>
    <definedName name="gxxe2003">[5]P1012001!$A$6:$E$117</definedName>
    <definedName name="gxxe20032">[6]P1012001!$A$6:$E$117</definedName>
    <definedName name="hhhh">#REF!</definedName>
    <definedName name="kkkk">#REF!</definedName>
    <definedName name="_xlnm.Print_Area" localSheetId="0">'1'!$A$1:$L$42</definedName>
    <definedName name="_xlnm.Print_Area" localSheetId="1">'2'!$A$1:$H$496</definedName>
    <definedName name="_xlnm.Print_Area" localSheetId="2">'3'!$A$1:$L$37</definedName>
    <definedName name="_xlnm.Print_Area" localSheetId="3">'4'!$A$1:$H$215</definedName>
    <definedName name="_xlnm.Print_Area">#REF!</definedName>
    <definedName name="Print_Area_MI">[1]国家!#REF!</definedName>
    <definedName name="_xlnm.Print_Titles" localSheetId="1">'2'!$1:$4</definedName>
    <definedName name="_xlnm.Print_Titles" localSheetId="3">'4'!$1:$4</definedName>
    <definedName name="_xlnm.Print_Titles">#N/A</definedName>
    <definedName name="sheng">#REF!</definedName>
    <definedName name="xxxx">[4]人民银行!#REF!</definedName>
    <definedName name="北京市行政区划">#REF!</definedName>
    <definedName name="本年">'[7]1-4余额表'!$L$3</definedName>
    <definedName name="财政供养">#REF!</definedName>
    <definedName name="成本差异系数">VLOOKUP([8]公路里程!$C1,[9]差异系数!$A$6:$C$229,3,)</definedName>
    <definedName name="城市维护费">VLOOKUP([8]公路里程!$D1,'[10]2009'!$A$10:$AS$255,40,)</definedName>
    <definedName name="村级支出">VLOOKUP([8]公路里程!$D1,[11]L24!$B$7:$Y$4958,9,)</definedName>
    <definedName name="当年">'[12]1-1余额表'!$L$1</definedName>
    <definedName name="地方病防治系数">VLOOKUP([8]公路里程!$C1,[9]data!$C$6:$AR$210,42,)</definedName>
    <definedName name="地区">OFFSET('[12]1-1余额表'!$A$7,,,COUNTA('[12]1-1余额表'!$A$1:$A$65536)-1)</definedName>
    <definedName name="公共安全部门">VLOOKUP([8]公路里程!$D1,'[10]2009'!$A$10:$AS$255,33,)</definedName>
    <definedName name="公司主管部门">[13]有效性列表!$B$2:$B$7</definedName>
    <definedName name="还有">#REF!</definedName>
    <definedName name="行政部门">VLOOKUP([8]公路里程!$D1,'[10]2009'!$A$10:$AS$255,30,)</definedName>
    <definedName name="行政区划">[13]区划对应表!$A$20:$A$36</definedName>
    <definedName name="行政区划级次">[13]有效性列表!$A$2:$A$6</definedName>
    <definedName name="行政区划名称">[14]区划对应表!$B$1:$B$19</definedName>
    <definedName name="汇率">#REF!</definedName>
    <definedName name="交通费">VLOOKUP([15]经费权重!$B1,[16]分县数据!$A$9:$BA$258,23,)</definedName>
    <definedName name="教育部门">VLOOKUP([8]公路里程!$D1,'[10]2009'!$A$10:$AS$255,34,)</definedName>
    <definedName name="离退休">VLOOKUP([8]公路里程!$D1,[17]Sheet1!$A$3:$J$252,2,)</definedName>
    <definedName name="林业部门">VLOOKUP([8]公路里程!$D1,[17]Sheet1!$A$3:$J$252,6,)</definedName>
    <definedName name="农业部门">VLOOKUP([8]公路里程!$D1,[17]Sheet1!$A$7:$J$252,5,)</definedName>
    <definedName name="平台法人性质">[18]参数表!$D$2:$D$4</definedName>
    <definedName name="其他支出">VLOOKUP([8]公路里程!$D1,'[10]2009'!$A$10:$AS$255,45,)</definedName>
    <definedName name="区划">#REF!</definedName>
    <definedName name="取暖费">VLOOKUP([15]经费权重!$B1,[16]分县数据!$A$9:$BA$258,21,)</definedName>
    <definedName name="去年">'[7]1-4余额表'!$L$4</definedName>
    <definedName name="全部担保">OFFSET('[12]1-1余额表'!$G$7,,,COUNTA('[12]1-1余额表'!$G$1:$G$65536)-1)</definedName>
    <definedName name="全部一般">OFFSET('[12]1-1余额表'!$E$7,,,COUNTA('[12]1-1余额表'!$E$1:$E$65536)-1)</definedName>
    <definedName name="全部余额">OFFSET('[12]1-1余额表'!$C$7,,,COUNTA('[12]1-1余额表'!$C$1:$C$65536)-1)</definedName>
    <definedName name="全部直接">OFFSET('[12]1-1余额表'!$D$7,,,COUNTA('[12]1-1余额表'!$D$1:$D$65536)-1)</definedName>
    <definedName name="全部专项">OFFSET('[12]1-1余额表'!$F$7,,,COUNTA('[12]1-1余额表'!$F$1:$F$65536)-1)</definedName>
    <definedName name="全额差额比例">'[19]C01-1'!#REF!</definedName>
    <definedName name="人员经费">VLOOKUP([15]经费权重!$B1,[16]分县数据!$A$9:$BA$258,4,)+VLOOKUP([15]经费权重!$B1,[16]分县数据!$A$9:$BA$258,39,)</definedName>
    <definedName name="上年">'[7]1-4余额表'!$L$2</definedName>
    <definedName name="社会保障支出">VLOOKUP([8]公路里程!$D1,'[20]2007'!$A$10:$AS$257,29,)</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担保">OFFSET('[12]2-11担保分级表'!$C$6,,,COUNTA('[12]2-11担保分级表'!$C$1:$C$65536)-1)</definedName>
    <definedName name="省级一般">OFFSET('[12]2-7一般分级表'!$C$6,,,COUNTA('[12]2-7一般分级表'!$C$1:$C$65536)-1)</definedName>
    <definedName name="省级余额">OFFSET('[12]2-1余额分级表'!$C$6,,,COUNTA('[12]2-1余额分级表'!$C$1:$C$65536)-1)</definedName>
    <definedName name="省级直接">OFFSET('[12]2-5直接分级表'!$C$6,,,COUNTA('[12]2-5直接分级表'!$C$1:$C$65536)-1)</definedName>
    <definedName name="省级专项">OFFSET('[12]2-9专项分级表'!$C$6,,,COUNTA('[12]2-9专项分级表'!$C$1:$C$65536)-1)</definedName>
    <definedName name="省区">[21]总表!$B$4:$B$44</definedName>
    <definedName name="市级担保">OFFSET('[12]2-11担保分级表'!$E$6,,,COUNTA('[12]2-11担保分级表'!$E$1:$E$65536)-1)</definedName>
    <definedName name="市级一般">OFFSET('[12]2-7一般分级表'!$E$6,,,COUNTA('[12]2-7一般分级表'!$E$1:$E$65536)-1)</definedName>
    <definedName name="市级余额">OFFSET('[12]2-1余额分级表'!$E$6,,,COUNTA('[12]2-1余额分级表'!$E$1:$E$65536)-1)</definedName>
    <definedName name="市级直接">OFFSET('[12]2-5直接分级表'!$E$6,,,COUNTA('[12]2-5直接分级表'!$E$1:$E$65536)-1)</definedName>
    <definedName name="市级专项">OFFSET('[12]2-9专项分级表'!$E$6,,,COUNTA('[12]2-9专项分级表'!$E$1:$E$65536)-1)</definedName>
    <definedName name="是否立项">[22]区划对应表!$E$1:$E$2</definedName>
    <definedName name="水利部门">VLOOKUP([8]公路里程!$D1,[17]Sheet1!$A$3:$J$252,7,)</definedName>
    <definedName name="四季度">'[23]C01-1'!#REF!</definedName>
    <definedName name="卫生部门">VLOOKUP([8]公路里程!$D1,'[10]2009'!$A$10:$AS$255,38,)</definedName>
    <definedName name="位次d">[24]四月份月报!#REF!</definedName>
    <definedName name="文体广部门">VLOOKUP([8]公路里程!$D1,'[10]2009'!$A$10:$AS$255,36,)</definedName>
    <definedName name="县级担保">OFFSET('[12]2-11担保分级表'!$G$6,,,COUNTA('[12]2-11担保分级表'!$G$1:$G$65536)-1)</definedName>
    <definedName name="县级一般">OFFSET('[12]2-7一般分级表'!$G$6,,,COUNTA('[12]2-7一般分级表'!$G$1:$G$65536)-1)</definedName>
    <definedName name="县级余额">OFFSET('[12]2-1余额分级表'!$G$6,,,COUNTA('[12]2-1余额分级表'!$G$1:$G$65536)-1)</definedName>
    <definedName name="县级直接">OFFSET('[12]2-5直接分级表'!$G$6,,,COUNTA('[12]2-5直接分级表'!$G$1:$G$65536)-1)</definedName>
    <definedName name="县级专项">OFFSET('[12]2-9专项分级表'!$G$6,,,COUNTA('[12]2-9专项分级表'!$G$1:$G$65536)-1)</definedName>
    <definedName name="乡级担保">OFFSET('[12]2-11担保分级表'!$I$6,,,COUNTA('[12]2-11担保分级表'!$I$1:$I$65536)-1)</definedName>
    <definedName name="乡级一般">OFFSET('[12]2-7一般分级表'!$I$6,,,COUNTA('[12]2-7一般分级表'!$I$1:$I$65536)-1)</definedName>
    <definedName name="乡级余额">OFFSET('[12]2-1余额分级表'!$I$6,,,COUNTA('[12]2-1余额分级表'!$I$1:$I$65536)-1)</definedName>
    <definedName name="乡级直接">OFFSET('[12]2-5直接分级表'!$I$6,,,COUNTA('[12]2-5直接分级表'!$I$1:$I$65536)-1)</definedName>
    <definedName name="乡级专项">OFFSET('[12]2-9专项分级表'!$I$6,,,COUNTA('[12]2-9专项分级表'!$I$1:$I$65536)-1)</definedName>
    <definedName name="性别">[25]基础编码!$H$2:$H$3</definedName>
    <definedName name="学历">[25]基础编码!$S$2:$S$9</definedName>
    <definedName name="银行贷款所在地">[22]区划对应表!$D$1:$D$202</definedName>
    <definedName name="政策性挂账">OFFSET('[12]1-1余额表'!$H$7,,,COUNTA('[12]1-1余额表'!$H$1:$H$65536)-1)</definedName>
    <definedName name="支出">[26]P1012001!$A$6:$E$117</definedName>
    <definedName name="总支出">VLOOKUP([15]经费权重!$B1,[16]分县数据!$A$9:$BA$258,3,)</definedName>
  </definedNames>
  <calcPr calcId="144525"/>
</workbook>
</file>

<file path=xl/calcChain.xml><?xml version="1.0" encoding="utf-8"?>
<calcChain xmlns="http://schemas.openxmlformats.org/spreadsheetml/2006/main">
  <c r="F134" i="13" l="1"/>
  <c r="J18" i="17" l="1"/>
  <c r="J17" i="17"/>
  <c r="G288" i="13"/>
  <c r="G416" i="13"/>
  <c r="G415" i="13"/>
  <c r="F287" i="13"/>
  <c r="G287" i="13" s="1"/>
  <c r="G414" i="13"/>
  <c r="G240" i="13"/>
  <c r="G233" i="13"/>
  <c r="G230" i="13"/>
  <c r="G228" i="13"/>
  <c r="G227" i="13"/>
  <c r="G214" i="13"/>
  <c r="G209" i="13"/>
  <c r="G206" i="13"/>
  <c r="G205" i="13"/>
  <c r="F164" i="13"/>
  <c r="G164" i="13" s="1"/>
  <c r="G163" i="13"/>
  <c r="G139" i="13"/>
  <c r="G138" i="13"/>
  <c r="F135" i="13"/>
  <c r="G135" i="13" s="1"/>
  <c r="G134" i="13"/>
  <c r="L29" i="21"/>
  <c r="K29" i="21"/>
  <c r="J29" i="21"/>
  <c r="F29" i="21"/>
  <c r="E29" i="21"/>
  <c r="D29" i="21"/>
  <c r="L28" i="21"/>
  <c r="K28" i="21"/>
  <c r="J28" i="21"/>
  <c r="F27" i="21"/>
  <c r="L26" i="21"/>
  <c r="F26" i="21"/>
  <c r="L25" i="21"/>
  <c r="K25" i="21"/>
  <c r="J25" i="21"/>
  <c r="F25" i="21"/>
  <c r="D25" i="21"/>
  <c r="L23" i="21"/>
  <c r="K23" i="21"/>
  <c r="J23" i="21"/>
  <c r="F23" i="21"/>
  <c r="E23" i="21"/>
  <c r="D23" i="21"/>
  <c r="F20" i="21"/>
  <c r="F19" i="21"/>
  <c r="L18" i="21"/>
  <c r="F18" i="21"/>
  <c r="L17" i="21"/>
  <c r="K17" i="21"/>
  <c r="J17" i="21"/>
  <c r="F17" i="21"/>
  <c r="L16" i="21"/>
  <c r="F16" i="21"/>
  <c r="L15" i="21"/>
  <c r="F15" i="21"/>
  <c r="L14" i="21"/>
  <c r="F14" i="21"/>
  <c r="L13" i="21"/>
  <c r="F13" i="21"/>
  <c r="E13" i="21"/>
  <c r="D13" i="21"/>
  <c r="L12" i="21"/>
  <c r="L11" i="21"/>
  <c r="K11" i="21"/>
  <c r="J11" i="21"/>
  <c r="L10" i="21"/>
  <c r="K10" i="21"/>
  <c r="J10" i="21"/>
  <c r="J8" i="21"/>
  <c r="F8" i="21"/>
  <c r="D8" i="21"/>
  <c r="L7" i="21"/>
  <c r="K7" i="21"/>
  <c r="J7" i="21"/>
  <c r="F7" i="21"/>
  <c r="E7" i="21"/>
  <c r="D7" i="21"/>
  <c r="G215" i="14"/>
  <c r="F215" i="14"/>
  <c r="E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F185" i="14"/>
  <c r="G184" i="14"/>
  <c r="F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F161"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L37" i="18"/>
  <c r="F37" i="18"/>
  <c r="L36" i="18"/>
  <c r="K36" i="18"/>
  <c r="J36" i="18"/>
  <c r="I36" i="18"/>
  <c r="H36" i="18"/>
  <c r="G36" i="18"/>
  <c r="F36" i="18"/>
  <c r="D36" i="18"/>
  <c r="C36" i="18"/>
  <c r="B36" i="18"/>
  <c r="L33" i="18"/>
  <c r="H33" i="18"/>
  <c r="G33" i="18"/>
  <c r="D33" i="18"/>
  <c r="L32" i="18"/>
  <c r="H32" i="18"/>
  <c r="G32" i="18"/>
  <c r="D32" i="18"/>
  <c r="L31" i="18"/>
  <c r="H31" i="18"/>
  <c r="G31" i="18"/>
  <c r="D31" i="18"/>
  <c r="L30" i="18"/>
  <c r="K30" i="18"/>
  <c r="J30" i="18"/>
  <c r="I30" i="18"/>
  <c r="H30" i="18"/>
  <c r="G30" i="18"/>
  <c r="F30" i="18"/>
  <c r="D30" i="18"/>
  <c r="C30" i="18"/>
  <c r="B30" i="18"/>
  <c r="L29" i="18"/>
  <c r="K29" i="18"/>
  <c r="J29" i="18"/>
  <c r="I29" i="18"/>
  <c r="H29" i="18"/>
  <c r="G29" i="18"/>
  <c r="F29" i="18"/>
  <c r="D29" i="18"/>
  <c r="C29" i="18"/>
  <c r="B29" i="18"/>
  <c r="L27" i="18"/>
  <c r="L26" i="18"/>
  <c r="H26" i="18"/>
  <c r="G26" i="18"/>
  <c r="L25" i="18"/>
  <c r="H25" i="18"/>
  <c r="G25" i="18"/>
  <c r="D25" i="18"/>
  <c r="L24" i="18"/>
  <c r="H24" i="18"/>
  <c r="G24" i="18"/>
  <c r="D24" i="18"/>
  <c r="L23" i="18"/>
  <c r="K23" i="18"/>
  <c r="J23" i="18"/>
  <c r="I23" i="18"/>
  <c r="H23" i="18"/>
  <c r="G23" i="18"/>
  <c r="F23" i="18"/>
  <c r="D23" i="18"/>
  <c r="B23" i="18"/>
  <c r="L22" i="18"/>
  <c r="H22" i="18"/>
  <c r="G22" i="18"/>
  <c r="D22" i="18"/>
  <c r="L21" i="18"/>
  <c r="H21" i="18"/>
  <c r="G21" i="18"/>
  <c r="D21" i="18"/>
  <c r="L20" i="18"/>
  <c r="H20" i="18"/>
  <c r="G20" i="18"/>
  <c r="D20" i="18"/>
  <c r="L19" i="18"/>
  <c r="K19" i="18"/>
  <c r="J19" i="18"/>
  <c r="I19" i="18"/>
  <c r="H19" i="18"/>
  <c r="G19" i="18"/>
  <c r="F19" i="18"/>
  <c r="D19" i="18"/>
  <c r="O18" i="18"/>
  <c r="L18" i="18"/>
  <c r="I18" i="18"/>
  <c r="H18" i="18"/>
  <c r="G18" i="18"/>
  <c r="D18" i="18"/>
  <c r="O17" i="18"/>
  <c r="L17" i="18"/>
  <c r="H17" i="18"/>
  <c r="G17" i="18"/>
  <c r="D17" i="18"/>
  <c r="O16" i="18"/>
  <c r="L16" i="18"/>
  <c r="H16" i="18"/>
  <c r="G16" i="18"/>
  <c r="D16" i="18"/>
  <c r="O15" i="18"/>
  <c r="L15" i="18"/>
  <c r="H15" i="18"/>
  <c r="G15" i="18"/>
  <c r="D15" i="18"/>
  <c r="O14" i="18"/>
  <c r="L14" i="18"/>
  <c r="J14" i="18"/>
  <c r="I14" i="18"/>
  <c r="H14" i="18"/>
  <c r="G14" i="18"/>
  <c r="D14" i="18"/>
  <c r="L13" i="18"/>
  <c r="K13" i="18"/>
  <c r="J13" i="18"/>
  <c r="I13" i="18"/>
  <c r="H13" i="18"/>
  <c r="G13" i="18"/>
  <c r="F13" i="18"/>
  <c r="D13" i="18"/>
  <c r="C13" i="18"/>
  <c r="B13" i="18"/>
  <c r="L12" i="18"/>
  <c r="G12" i="18"/>
  <c r="D12" i="18"/>
  <c r="L11" i="18"/>
  <c r="G11" i="18"/>
  <c r="D11" i="18"/>
  <c r="L10" i="18"/>
  <c r="K10" i="18"/>
  <c r="H10" i="18"/>
  <c r="G10" i="18"/>
  <c r="F10" i="18"/>
  <c r="D10" i="18"/>
  <c r="L9" i="18"/>
  <c r="G9" i="18"/>
  <c r="D9" i="18"/>
  <c r="L8" i="18"/>
  <c r="K8" i="18"/>
  <c r="J8" i="18"/>
  <c r="I8" i="18"/>
  <c r="H8" i="18"/>
  <c r="G8" i="18"/>
  <c r="F8" i="18"/>
  <c r="D8" i="18"/>
  <c r="E496" i="13"/>
  <c r="G495" i="13"/>
  <c r="G494" i="13"/>
  <c r="G493" i="13"/>
  <c r="G492" i="13"/>
  <c r="F492" i="13"/>
  <c r="G491" i="13"/>
  <c r="G490" i="13"/>
  <c r="G489" i="13"/>
  <c r="G488" i="13"/>
  <c r="G487" i="13"/>
  <c r="G486" i="13"/>
  <c r="G485" i="13"/>
  <c r="G484" i="13"/>
  <c r="G483" i="13"/>
  <c r="G482" i="13"/>
  <c r="G481" i="13"/>
  <c r="F481" i="13"/>
  <c r="G480" i="13"/>
  <c r="G479" i="13"/>
  <c r="G478" i="13"/>
  <c r="G477" i="13"/>
  <c r="G476" i="13"/>
  <c r="G475" i="13"/>
  <c r="G474" i="13"/>
  <c r="G473" i="13"/>
  <c r="G472" i="13"/>
  <c r="G471" i="13"/>
  <c r="G470" i="13"/>
  <c r="G469" i="13"/>
  <c r="G468" i="13"/>
  <c r="G467" i="13"/>
  <c r="G466" i="13"/>
  <c r="G465" i="13"/>
  <c r="G464" i="13"/>
  <c r="G463" i="13"/>
  <c r="G462" i="13"/>
  <c r="G461" i="13"/>
  <c r="G460" i="13"/>
  <c r="G459" i="13"/>
  <c r="G458" i="13"/>
  <c r="G457" i="13"/>
  <c r="G456" i="13"/>
  <c r="G455" i="13"/>
  <c r="G454" i="13"/>
  <c r="G453" i="13"/>
  <c r="G452" i="13"/>
  <c r="F451" i="13"/>
  <c r="G451" i="13" s="1"/>
  <c r="G450" i="13"/>
  <c r="G449" i="13"/>
  <c r="G448" i="13"/>
  <c r="F447" i="13"/>
  <c r="G447" i="13" s="1"/>
  <c r="G446" i="13"/>
  <c r="G445" i="13"/>
  <c r="G444" i="13"/>
  <c r="G443" i="13"/>
  <c r="G442" i="13"/>
  <c r="G441" i="13"/>
  <c r="G440" i="13"/>
  <c r="F439" i="13"/>
  <c r="G439" i="13" s="1"/>
  <c r="G438" i="13"/>
  <c r="G437" i="13"/>
  <c r="G436" i="13"/>
  <c r="G435" i="13"/>
  <c r="G434" i="13"/>
  <c r="G433" i="13"/>
  <c r="G432" i="13"/>
  <c r="G431" i="13"/>
  <c r="G430" i="13"/>
  <c r="G429" i="13"/>
  <c r="G428" i="13"/>
  <c r="G427" i="13"/>
  <c r="G426" i="13"/>
  <c r="G425" i="13"/>
  <c r="G424" i="13"/>
  <c r="G423" i="13"/>
  <c r="G422" i="13"/>
  <c r="G421" i="13"/>
  <c r="G420" i="13"/>
  <c r="G419" i="13"/>
  <c r="G418" i="13"/>
  <c r="G417"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G292" i="13"/>
  <c r="G291" i="13"/>
  <c r="G290" i="13"/>
  <c r="G289" i="13"/>
  <c r="G286" i="13"/>
  <c r="G285" i="13"/>
  <c r="G284" i="13"/>
  <c r="G283" i="13"/>
  <c r="G282" i="13"/>
  <c r="G281" i="13"/>
  <c r="G280" i="13"/>
  <c r="G279" i="13"/>
  <c r="G278" i="13"/>
  <c r="G277" i="13"/>
  <c r="G276" i="13"/>
  <c r="G275" i="13"/>
  <c r="G274" i="13"/>
  <c r="G273"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39" i="13"/>
  <c r="G238" i="13"/>
  <c r="G224" i="13"/>
  <c r="G223" i="13"/>
  <c r="G222" i="13"/>
  <c r="G221" i="13"/>
  <c r="G220" i="13"/>
  <c r="G219" i="13"/>
  <c r="G218" i="13"/>
  <c r="G217" i="13"/>
  <c r="G216" i="13"/>
  <c r="G215" i="13"/>
  <c r="G213" i="13"/>
  <c r="G212" i="13"/>
  <c r="G211" i="13"/>
  <c r="G210" i="13"/>
  <c r="G208" i="13"/>
  <c r="G207"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7" i="13"/>
  <c r="G136"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F42" i="17"/>
  <c r="K41" i="17"/>
  <c r="F41" i="17"/>
  <c r="B41" i="17"/>
  <c r="D40" i="17"/>
  <c r="C40" i="17"/>
  <c r="D39" i="17"/>
  <c r="D32" i="17" s="1"/>
  <c r="D41" i="17" s="1"/>
  <c r="D38" i="17"/>
  <c r="C38" i="17"/>
  <c r="D37" i="17"/>
  <c r="L36" i="17"/>
  <c r="H36" i="17"/>
  <c r="G36" i="17"/>
  <c r="D36" i="17"/>
  <c r="L35" i="17"/>
  <c r="H35" i="17"/>
  <c r="G35" i="17"/>
  <c r="D35" i="17"/>
  <c r="L34" i="17"/>
  <c r="H34" i="17"/>
  <c r="G34" i="17"/>
  <c r="D34" i="17"/>
  <c r="L33" i="17"/>
  <c r="H33" i="17"/>
  <c r="G33" i="17"/>
  <c r="D33" i="17"/>
  <c r="L32" i="17"/>
  <c r="K32" i="17"/>
  <c r="J32" i="17"/>
  <c r="I32" i="17"/>
  <c r="H32" i="17"/>
  <c r="G32" i="17"/>
  <c r="F32" i="17"/>
  <c r="C32" i="17"/>
  <c r="C41" i="17" s="1"/>
  <c r="B32" i="17"/>
  <c r="P31" i="17"/>
  <c r="O31" i="17"/>
  <c r="N31" i="17"/>
  <c r="K31" i="17"/>
  <c r="J31" i="17"/>
  <c r="J41" i="17" s="1"/>
  <c r="I31" i="17"/>
  <c r="I41" i="17" s="1"/>
  <c r="F31" i="17"/>
  <c r="L30" i="17"/>
  <c r="H30" i="17"/>
  <c r="G30" i="17"/>
  <c r="L29" i="17"/>
  <c r="H29" i="17"/>
  <c r="G29" i="17"/>
  <c r="L28" i="17"/>
  <c r="H28" i="17"/>
  <c r="G28" i="17"/>
  <c r="L27" i="17"/>
  <c r="H27" i="17"/>
  <c r="G27" i="17"/>
  <c r="L26" i="17"/>
  <c r="H26" i="17"/>
  <c r="G26" i="17"/>
  <c r="L25" i="17"/>
  <c r="H25" i="17"/>
  <c r="G25" i="17"/>
  <c r="L24" i="17"/>
  <c r="J24" i="17"/>
  <c r="H24" i="17"/>
  <c r="G24" i="17"/>
  <c r="L23" i="17"/>
  <c r="J23" i="17"/>
  <c r="I23" i="17"/>
  <c r="H23" i="17"/>
  <c r="G23" i="17"/>
  <c r="L22" i="17"/>
  <c r="H22" i="17"/>
  <c r="G22" i="17"/>
  <c r="L21" i="17"/>
  <c r="H21" i="17"/>
  <c r="G21" i="17"/>
  <c r="L20" i="17"/>
  <c r="H20" i="17"/>
  <c r="G20" i="17"/>
  <c r="L19" i="17"/>
  <c r="H19" i="17"/>
  <c r="G19" i="17"/>
  <c r="I18" i="17"/>
  <c r="H18" i="17"/>
  <c r="G18" i="17"/>
  <c r="L18" i="17" s="1"/>
  <c r="H17" i="17"/>
  <c r="G17" i="17" s="1"/>
  <c r="L17" i="17" s="1"/>
  <c r="L16" i="17"/>
  <c r="H16" i="17"/>
  <c r="G16" i="17"/>
  <c r="H15" i="17"/>
  <c r="G15" i="17" s="1"/>
  <c r="L15" i="17" s="1"/>
  <c r="L14" i="17"/>
  <c r="H14" i="17"/>
  <c r="G14" i="17"/>
  <c r="H13" i="17"/>
  <c r="H12" i="17"/>
  <c r="G12" i="17" s="1"/>
  <c r="L12" i="17" s="1"/>
  <c r="H11" i="17"/>
  <c r="G11" i="17" s="1"/>
  <c r="L10" i="17"/>
  <c r="H10" i="17"/>
  <c r="G10" i="17"/>
  <c r="D10" i="17"/>
  <c r="C10" i="17"/>
  <c r="B10" i="17"/>
  <c r="L9" i="17"/>
  <c r="H9" i="17"/>
  <c r="G9" i="17"/>
  <c r="D9" i="17"/>
  <c r="L8" i="17"/>
  <c r="I8" i="17"/>
  <c r="H8" i="17"/>
  <c r="G8" i="17"/>
  <c r="D8" i="17"/>
  <c r="F496" i="13" l="1"/>
  <c r="H31" i="17"/>
  <c r="H41" i="17" s="1"/>
  <c r="G41" i="17" s="1"/>
  <c r="G13" i="17"/>
  <c r="L13" i="17" s="1"/>
  <c r="G31" i="17"/>
  <c r="L11" i="17"/>
  <c r="G496" i="13"/>
  <c r="L31" i="17" l="1"/>
  <c r="L41" i="17" s="1"/>
  <c r="L42" i="17" s="1"/>
</calcChain>
</file>

<file path=xl/sharedStrings.xml><?xml version="1.0" encoding="utf-8"?>
<sst xmlns="http://schemas.openxmlformats.org/spreadsheetml/2006/main" count="3361" uniqueCount="1120">
  <si>
    <t>附件1：</t>
  </si>
  <si>
    <t>2025年恩平市一般公共预算收支第三次调整情况表</t>
  </si>
  <si>
    <t>编制日期：2025年12月5日</t>
  </si>
  <si>
    <t>单位：万元</t>
  </si>
  <si>
    <t>收入</t>
  </si>
  <si>
    <t>支出</t>
  </si>
  <si>
    <t>项目</t>
  </si>
  <si>
    <t>第二次调整后预算数</t>
  </si>
  <si>
    <t>调整数</t>
  </si>
  <si>
    <t>第三次调整后预算数</t>
  </si>
  <si>
    <t>调整变化</t>
  </si>
  <si>
    <t>压减一般性支出</t>
  </si>
  <si>
    <t>合计</t>
  </si>
  <si>
    <t>本级项目调整</t>
  </si>
  <si>
    <t>上年结转资金调整</t>
  </si>
  <si>
    <t>小计</t>
  </si>
  <si>
    <t>新增支出</t>
  </si>
  <si>
    <t>调减支出</t>
  </si>
  <si>
    <t>税收收入</t>
  </si>
  <si>
    <t>一、一般公共服务支出</t>
  </si>
  <si>
    <t>非税收入</t>
  </si>
  <si>
    <t>二、国防支出</t>
  </si>
  <si>
    <t>一般公共预算收入合计</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</si>
  <si>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</si>
  <si>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</si>
  <si>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</si>
  <si>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</si>
  <si>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</si>
  <si>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</si>
  <si>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</si>
  <si>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</si>
  <si>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</si>
  <si>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</si>
  <si>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十三、资源勘探信息等支出</t>
  </si>
  <si>
    <t>十四、商业服务业等支出</t>
  </si>
  <si>
    <t>十五、金融支出</t>
  </si>
  <si>
    <t>十六、自然资源海洋气象支出</t>
  </si>
  <si>
    <t>十七、住房保障支出</t>
  </si>
  <si>
    <t>十八、粮油物资储备支出</t>
  </si>
  <si>
    <t>十九、灾害防治及应急管理支出</t>
  </si>
  <si>
    <t>二十、债务付息支出</t>
  </si>
  <si>
    <t>二十一、债务发行费用支出</t>
  </si>
  <si>
    <t>二十二、其他支出</t>
  </si>
  <si>
    <t>二十三、预备费</t>
  </si>
  <si>
    <t>一般公共预算支出合计</t>
  </si>
  <si>
    <t>转移性收入</t>
  </si>
  <si>
    <t xml:space="preserve"> 转移性支出</t>
  </si>
  <si>
    <t>税收返还收入</t>
  </si>
  <si>
    <t>体制上解支出</t>
  </si>
  <si>
    <t>财力性补助收入</t>
  </si>
  <si>
    <t>专项上解支出</t>
  </si>
  <si>
    <t>专项补助收入</t>
  </si>
  <si>
    <t>调出资金</t>
  </si>
  <si>
    <t>上年结转收入</t>
  </si>
  <si>
    <t>地方政府一般债券还本支出</t>
  </si>
  <si>
    <t>地方政府一般债务转贷收入</t>
  </si>
  <si>
    <t>调入资金</t>
  </si>
  <si>
    <t>动用预算稳定调节基金</t>
  </si>
  <si>
    <t>区域间转移性收入</t>
  </si>
  <si>
    <t>收入总计</t>
  </si>
  <si>
    <t>支出总计</t>
  </si>
  <si>
    <t>结余</t>
  </si>
  <si>
    <t>附件2：</t>
  </si>
  <si>
    <t>2025年恩平市一般公共预算支出本级项目第三次调整计划</t>
  </si>
  <si>
    <t>序号</t>
  </si>
  <si>
    <t>科目(范例：2010301行政运行）</t>
  </si>
  <si>
    <t>预算单位</t>
  </si>
  <si>
    <t>预算数</t>
  </si>
  <si>
    <t>调整后预算数</t>
  </si>
  <si>
    <t>备注</t>
  </si>
  <si>
    <t>2010199其他人大事务支出</t>
  </si>
  <si>
    <t>人大</t>
  </si>
  <si>
    <t>培训费</t>
  </si>
  <si>
    <t>行政政法</t>
  </si>
  <si>
    <t>设备及办公用品购置</t>
  </si>
  <si>
    <t>2010299其他政协事务支出</t>
  </si>
  <si>
    <t>政协</t>
  </si>
  <si>
    <t>常委委员视察调研培训活动经费</t>
  </si>
  <si>
    <t>2010399其他政府办公厅（室）及相关机构事务支出</t>
  </si>
  <si>
    <t>市行政服务中心</t>
  </si>
  <si>
    <t>专项拨人员培训</t>
  </si>
  <si>
    <t>办事指引小册子及宣传资料印刷费</t>
  </si>
  <si>
    <t>12345政府服务热线运营服务及日常维护费</t>
  </si>
  <si>
    <t>“一窗式”集成综合服务升级经费</t>
  </si>
  <si>
    <t>由政府性基金调整至一般公共预算支出</t>
  </si>
  <si>
    <t>市府办</t>
  </si>
  <si>
    <t>政务媒体运营监测评估等工作经费</t>
  </si>
  <si>
    <t>设备购置费</t>
  </si>
  <si>
    <t>公务用车购置费</t>
  </si>
  <si>
    <t>预算国库股代编</t>
  </si>
  <si>
    <t>镇级统筹运转经费</t>
  </si>
  <si>
    <t>调整科目</t>
  </si>
  <si>
    <t>预算国库股</t>
  </si>
  <si>
    <t>2010499其他发展与改革事务支出</t>
  </si>
  <si>
    <t>发改局</t>
  </si>
  <si>
    <t>人防、海防、国防专项资金</t>
  </si>
  <si>
    <t>综合股</t>
  </si>
  <si>
    <t>“十五五”规划纲要和专项规划编制及重大项目库建设费用</t>
  </si>
  <si>
    <t>从人防、海防、国防专项资金调剂15万元</t>
  </si>
  <si>
    <t>恩平市集中供热规划方案咨询费用</t>
  </si>
  <si>
    <t>恩府办函〔2025〕225 号</t>
  </si>
  <si>
    <t>救灾物资储备仓库运作经费</t>
  </si>
  <si>
    <t>开通湛江西线——香港西九龙列车恩平站经停点经营费用补贴</t>
  </si>
  <si>
    <t>非税工作经费（防空地下室易地建设费）</t>
  </si>
  <si>
    <t>恩府办函〔2025〕615 号</t>
  </si>
  <si>
    <t>咨询服务、风险评审、信用体系建设工作经费</t>
  </si>
  <si>
    <t>2010505专项统计业务</t>
  </si>
  <si>
    <t>统计局</t>
  </si>
  <si>
    <t>联网直报单位统计专员通讯补助专项资金</t>
  </si>
  <si>
    <t>年初预算50万，第一次压减5.4737万元</t>
  </si>
  <si>
    <t>统计专项调查</t>
  </si>
  <si>
    <t>从联网直报单位统计专员通讯补助专项资金调剂7.5万元</t>
  </si>
  <si>
    <t>2010608财政委托业务支出</t>
  </si>
  <si>
    <t>市财政局</t>
  </si>
  <si>
    <t>财政评审委托业务费</t>
  </si>
  <si>
    <t>2010699其他财政事务支出</t>
  </si>
  <si>
    <t>预算编制执行监督管理培训费（业务培训支出）</t>
  </si>
  <si>
    <t>档案工作经费</t>
  </si>
  <si>
    <t>农财人员支农政策培训费</t>
  </si>
  <si>
    <t>预决算业务经费（会议费）</t>
  </si>
  <si>
    <t>财政局非税收入征管经费</t>
  </si>
  <si>
    <t>2010799其他税收事务支出</t>
  </si>
  <si>
    <t>征收经费</t>
  </si>
  <si>
    <t>2010804审计业务</t>
  </si>
  <si>
    <t>市审计局</t>
  </si>
  <si>
    <t>审计工作经费</t>
  </si>
  <si>
    <t>审计助理经费</t>
  </si>
  <si>
    <t>2010899其他审计事务支出</t>
  </si>
  <si>
    <t>恩平市内部审计人员培训</t>
  </si>
  <si>
    <t>恩平市经济责任风险防控培训</t>
  </si>
  <si>
    <t>业务委托费</t>
  </si>
  <si>
    <t>已支出13万，在途支付13万，预计今年支出高标准农田项目尾款10万、百千万项目6万。</t>
  </si>
  <si>
    <t>2010999其他海关事务支出</t>
  </si>
  <si>
    <t>海关</t>
  </si>
  <si>
    <t>补充经费</t>
  </si>
  <si>
    <t>2011105派驻派出机构</t>
  </si>
  <si>
    <t>中国共产党恩平市纪律检查委员会</t>
  </si>
  <si>
    <t>派驻工作专项经费</t>
  </si>
  <si>
    <t>2011106巡视工作</t>
  </si>
  <si>
    <t>巡察工作经费</t>
  </si>
  <si>
    <t>2011199其他纪检监察事务支出</t>
  </si>
  <si>
    <t>审查调查工作经费</t>
  </si>
  <si>
    <t>从巡察工作经费中调整24万元到审查调查工作经费。</t>
  </si>
  <si>
    <t>常态化作风暗访工作经费</t>
  </si>
  <si>
    <t>纪检监察信访举报平台专项经费</t>
  </si>
  <si>
    <t>恩平市股级及以上干部廉政档案系统经费</t>
  </si>
  <si>
    <t>业务费</t>
  </si>
  <si>
    <t>纪检监察干部业务培训经费</t>
  </si>
  <si>
    <t>“百千万工程”专项监督（含粮食购销专项）工作经费</t>
  </si>
  <si>
    <t>党风廉政宣传教育经费（含廉政教育基地日常维护）</t>
  </si>
  <si>
    <t>纪检监察涉密内网建设维护及设备购置费</t>
  </si>
  <si>
    <t>2012699档案馆</t>
  </si>
  <si>
    <t>市档案馆</t>
  </si>
  <si>
    <t>市退休干部慰问费</t>
  </si>
  <si>
    <t>《恩平年鉴》印刷、出版（书号）费</t>
  </si>
  <si>
    <t>2012899其他民主党派及工商联事务支出</t>
  </si>
  <si>
    <t>市工商联</t>
  </si>
  <si>
    <t>商会建设经费</t>
  </si>
  <si>
    <t>工贸</t>
  </si>
  <si>
    <t>法律服务工作专项经费</t>
  </si>
  <si>
    <t>档案整理经费</t>
  </si>
  <si>
    <t>农工党</t>
  </si>
  <si>
    <t>参政议政调研和其他工作经费</t>
  </si>
  <si>
    <t>2012999其他群众团体事务支出</t>
  </si>
  <si>
    <t>市总工会</t>
  </si>
  <si>
    <t>工会经费</t>
  </si>
  <si>
    <t>调整7.15万元到恩平市劳动模范（先进工作者）和先进集体表彰资金</t>
  </si>
  <si>
    <t>教科文</t>
  </si>
  <si>
    <t>恩平市劳动模范（先进工作者）和先进集体表彰资金</t>
  </si>
  <si>
    <t>从工会经费调剂支出</t>
  </si>
  <si>
    <t>团市委</t>
  </si>
  <si>
    <t>创文工作经费</t>
  </si>
  <si>
    <t>乡镇、街道团委专项工作经费</t>
  </si>
  <si>
    <t>县域共青团改革经费</t>
  </si>
  <si>
    <t>市妇联</t>
  </si>
  <si>
    <t>巾帼创业创新项目工作经费</t>
  </si>
  <si>
    <t>节日、主题活动工作经费</t>
  </si>
  <si>
    <t>妇儿工委办工作经费</t>
  </si>
  <si>
    <t>基层组织建设经费</t>
  </si>
  <si>
    <t>侨联</t>
  </si>
  <si>
    <t>召开恩平市第十一次归侨侨眷代表大会经费</t>
  </si>
  <si>
    <t>华侨华人法律服务中心工作经费</t>
  </si>
  <si>
    <t>2013101行政运行</t>
  </si>
  <si>
    <t>政法委</t>
  </si>
  <si>
    <t>扫黑除恶办人员工资</t>
  </si>
  <si>
    <t>平安办人员工资</t>
  </si>
  <si>
    <t>从扫黑除恶办人员工资调整</t>
  </si>
  <si>
    <t>2013105专项业务</t>
  </si>
  <si>
    <t>市委办</t>
  </si>
  <si>
    <t>2025年全市涉密办公设备采购经费（恩府办函[2025]420号）</t>
  </si>
  <si>
    <t>2013199其他党委办公厅（室）及相关机构事务支出</t>
  </si>
  <si>
    <t>市机关服务中心</t>
  </si>
  <si>
    <t>全市性公务接待费</t>
  </si>
  <si>
    <t>政府机关饭堂经费</t>
  </si>
  <si>
    <t>巡视工作后勤保障工作经费（恩府办函[2025]391号）</t>
  </si>
  <si>
    <t>2013199其他党委厅（室）及相关机构事务支出</t>
  </si>
  <si>
    <t>会务费</t>
  </si>
  <si>
    <t>编办</t>
  </si>
  <si>
    <t>机构编制工作经费</t>
  </si>
  <si>
    <t>全市机关事业单位中文域名注册缴费与续费</t>
  </si>
  <si>
    <t>机要内网建设及运维经费（维修维护）</t>
  </si>
  <si>
    <t>机关工委</t>
  </si>
  <si>
    <t>市直机关党员教育培训经费</t>
  </si>
  <si>
    <t>综合治理经费</t>
  </si>
  <si>
    <t>恩城街道西门康乐服务中心政府购买服务经费</t>
  </si>
  <si>
    <t>社会治理公益创投服务项目</t>
  </si>
  <si>
    <t>市域治理现代化试点工作经费</t>
  </si>
  <si>
    <t>镇（街）综治中心建设工作经费</t>
  </si>
  <si>
    <t>防范工作经费（含610办、执法监督经费）</t>
  </si>
  <si>
    <t>法学会工作经费</t>
  </si>
  <si>
    <t>维稳经费</t>
  </si>
  <si>
    <t>恩平市社会治安综合治理中心建设和运行工作经费</t>
  </si>
  <si>
    <t>创平办经费</t>
  </si>
  <si>
    <t>2013204公务员事务</t>
  </si>
  <si>
    <t>组织部</t>
  </si>
  <si>
    <t>选调生到村任职工作配套补助资金</t>
  </si>
  <si>
    <t>公务员管理经费</t>
  </si>
  <si>
    <t>2013299其他组织事务支出</t>
  </si>
  <si>
    <t>正常离任村干部生活补助经费</t>
  </si>
  <si>
    <t>干部档案管理经费</t>
  </si>
  <si>
    <t>2013499其他统战事务支出</t>
  </si>
  <si>
    <t>市委统战部</t>
  </si>
  <si>
    <t>对台工作经费</t>
  </si>
  <si>
    <t>2013804市场主体管理</t>
  </si>
  <si>
    <t>市市监局</t>
  </si>
  <si>
    <t>商事制度改革经费</t>
  </si>
  <si>
    <t>2013810质量基础</t>
  </si>
  <si>
    <t>推广应用“互联网+明厨亮灶”阳光工程经费</t>
  </si>
  <si>
    <t>2013816食品安全监管</t>
  </si>
  <si>
    <t>四品一械安全监管经费及巡查人员经费</t>
  </si>
  <si>
    <t>个转企扶持经费资金</t>
  </si>
  <si>
    <t>食品抽检及农产品快检专项经费</t>
  </si>
  <si>
    <t>2013899其他市场监督管理事务</t>
  </si>
  <si>
    <t>辅助岗位专项工作经费</t>
  </si>
  <si>
    <t>质量强市工作经费</t>
  </si>
  <si>
    <t>食品药品监管村居协管员经费</t>
  </si>
  <si>
    <t>知识产权奖补扶持专项资金</t>
  </si>
  <si>
    <t>市场监督管理工作经费（含双打经费）</t>
  </si>
  <si>
    <t>执法装备办公设备及服装购置专项经费</t>
  </si>
  <si>
    <t>非税征管经费</t>
  </si>
  <si>
    <t>2013999其他社会工作事务支出</t>
  </si>
  <si>
    <t>市委社工部</t>
  </si>
  <si>
    <t>社会工作培训经费</t>
  </si>
  <si>
    <t>2014099其他信访事务支出</t>
  </si>
  <si>
    <t>市信访局</t>
  </si>
  <si>
    <t>档案室整改（含档案整理）</t>
  </si>
  <si>
    <t>2040299其他公安支出</t>
  </si>
  <si>
    <t>市公安局</t>
  </si>
  <si>
    <t>扫黑除恶专项斗争经费（含举报扫黑除恶犯罪奖励金，见义勇为经费）</t>
  </si>
  <si>
    <t>市道路交通救助基金(另）</t>
  </si>
  <si>
    <t>证照工本费（另）</t>
  </si>
  <si>
    <t>首次取得小汽车驾驶证技能培训补助资金</t>
  </si>
  <si>
    <t>无毒恩平专项经费（另）</t>
  </si>
  <si>
    <t>事故车辆鉴定、保管及拯救费用（另）</t>
  </si>
  <si>
    <t>市看守所</t>
  </si>
  <si>
    <t>运转费</t>
  </si>
  <si>
    <t>从社会医疗化调整</t>
  </si>
  <si>
    <t>辅警及警务人员工资</t>
  </si>
  <si>
    <t>2040601行政运行</t>
  </si>
  <si>
    <t>市司法局</t>
  </si>
  <si>
    <t>人民调解员补贴经费（另）</t>
  </si>
  <si>
    <t>2040699其他司法支出</t>
  </si>
  <si>
    <t>调解工作经费</t>
  </si>
  <si>
    <t>依法治市经费</t>
  </si>
  <si>
    <t>刑事案件律师辨护全履盖工作经费（另）</t>
  </si>
  <si>
    <t>行政复议及诉讼费</t>
  </si>
  <si>
    <t>法治栏目制作经费</t>
  </si>
  <si>
    <t>政法网线路租赁费</t>
  </si>
  <si>
    <t>安置帮教工作经费</t>
  </si>
  <si>
    <t>广东恩平地热国家地质公园那吉镇五个矿山专项服务费用</t>
  </si>
  <si>
    <t>2050201学前教育</t>
  </si>
  <si>
    <t>市教育局</t>
  </si>
  <si>
    <t>免保育教育费本级配套资金</t>
  </si>
  <si>
    <t>共5823幼儿，上级负担60%、本级负担40%。经教育局测算，我市秋学期免保育教育费本级负担328.18万元。</t>
  </si>
  <si>
    <t>学前教育幼儿资助</t>
  </si>
  <si>
    <t>三保支出。从“家庭经济困难大学新生资助金”调剂增加0.24万元。</t>
  </si>
  <si>
    <t>一幼保教费收支两条线</t>
  </si>
  <si>
    <t>暑假班保教费收支两条线。从“基础教育补助经费”调剂增加21.98万元。</t>
  </si>
  <si>
    <t>幼儿园临聘教师绩效工资</t>
  </si>
  <si>
    <t>从“基础教育补助经费”调剂增加63.03万元。</t>
  </si>
  <si>
    <t>江财教[2023]16号关于调整下达2023年支持学前教育发展中央补助资金的通知</t>
  </si>
  <si>
    <t>压减收回后重新安排资金</t>
  </si>
  <si>
    <t>2050202小学教育</t>
  </si>
  <si>
    <t>“平躺睡”设备专项资金</t>
  </si>
  <si>
    <t>压减支出</t>
  </si>
  <si>
    <t>2050204高中教育</t>
  </si>
  <si>
    <t>普通高中免学费补助</t>
  </si>
  <si>
    <t>三保支出。从“家庭经济困难大学新生资助金”调剂增加1.71万元。</t>
  </si>
  <si>
    <t>粤财科教〔2024〕57号关于追加下达2024年改善普通高中学校办学条件中央补助资金的通知</t>
  </si>
  <si>
    <t>2050205高等教育</t>
  </si>
  <si>
    <t>家庭经济困难大学新生资助金</t>
  </si>
  <si>
    <t>调减0.24万元到“学前教育幼儿资助”；调减1.71万元到“普通高中免学费补助”。</t>
  </si>
  <si>
    <t>促进民办普通本科高校发展扶持资金</t>
  </si>
  <si>
    <t>2050299其他普通教育支出</t>
  </si>
  <si>
    <t>基础教育补助经费</t>
  </si>
  <si>
    <t>调减21.98万元到“一幼保教费收支两条线”；调减63.03万元到“幼儿园临聘教师绩效工资”。</t>
  </si>
  <si>
    <t>教育专项工作经费</t>
  </si>
  <si>
    <t>教师学历提升资助经费</t>
  </si>
  <si>
    <t>恩平市优秀高层次人才奖励</t>
  </si>
  <si>
    <t>在“教师学历提升资助经费”调剂增加。</t>
  </si>
  <si>
    <t>教育费附加安排的支出-继续教育培训经费</t>
  </si>
  <si>
    <t>促进教育发展专项资金</t>
  </si>
  <si>
    <t>江财教[2022]143号关于提前下达2023年省级教育发展专项资金（基础教育高质量发展奖补资金）的通知</t>
  </si>
  <si>
    <t>江财教[2023]75号江门市财政局关于调整下达2023年改善普通高中学校办学条件中央补助资金的通知</t>
  </si>
  <si>
    <t>江财教[2023]84号江门市财政局关于下达2023年第一批江门市民生“微实事”专项资金的通知</t>
  </si>
  <si>
    <t>江财教[2023]57号江门市财政局关于下达2023年义务教育薄弱环节改善与能力提升补助中央追加资金的通知</t>
  </si>
  <si>
    <t>江财教[2023]56号江门市财政局关于清算下达2023年城乡义务教育补助经费的通知（中小学校舍安全保障长效机制资金（中央））</t>
  </si>
  <si>
    <t>江财教[2023]56号江门市财政局关于清算下达2023年城乡义务教育补助经费的通知（中小学校舍安全保障长效机制资金（省级））</t>
  </si>
  <si>
    <t>江财教[2023]29号关于下达2022年第一、第二批江门市民生微实事专项资金的通知</t>
  </si>
  <si>
    <t>江财教[2023]32号关于调整下达2023年基础教育高质量发展资金（学校体育美育卫生国防教育改革发展）欠发达地市校园足球竞赛资金的通知</t>
  </si>
  <si>
    <t>江财教[2023]38号江门市财政局关于调整下达新强师工程教师培训体系及培训能力建设项目经费的通知</t>
  </si>
  <si>
    <t>江财教[2023]11号关于提前下达2023年市级教育专项经费通知（素质教育——研学、国防、校园足球、心理健康专项经费）</t>
  </si>
  <si>
    <t>江财教[2022]121号关于提前下达2023年城乡义务教育补助经费的通知（中小学校舍安全保障长效机制资金（中央））</t>
  </si>
  <si>
    <t>江财教[2022]121号关于提前下达2023年城乡义务教育补助经费的通知（中小学校舍安全保障长效机制资金（省级）</t>
  </si>
  <si>
    <t>江财教[2024]54号江门市财政局关于下达2024 年免费义务教育补助经费的通知</t>
  </si>
  <si>
    <t>中小学校舍安全建设资金</t>
  </si>
  <si>
    <t>2050302中等职业教育</t>
  </si>
  <si>
    <t>教育费附加安排的支出-职业教育校舍改造及设备设施</t>
  </si>
  <si>
    <t>2050802干部教育</t>
  </si>
  <si>
    <t>党校</t>
  </si>
  <si>
    <t>党员干部和公务员培训</t>
  </si>
  <si>
    <t>2060404科技成果转化与扩散</t>
  </si>
  <si>
    <t>市科工商务局</t>
  </si>
  <si>
    <t>广州大学产学研创新示范基地服务经费</t>
  </si>
  <si>
    <t>五邑大学产学研创新联盟项目服务经费</t>
  </si>
  <si>
    <t>亲商招商扶持资金</t>
  </si>
  <si>
    <t>2060702科普活动</t>
  </si>
  <si>
    <t>市科协</t>
  </si>
  <si>
    <t>科普活动经费</t>
  </si>
  <si>
    <t>2060703青少年科技活动</t>
  </si>
  <si>
    <t>青少年科技活动经费</t>
  </si>
  <si>
    <t>2060704学术交流活动</t>
  </si>
  <si>
    <t>学术交流活动经费</t>
  </si>
  <si>
    <t>2069999其他科学技术支出</t>
  </si>
  <si>
    <t>市人社局</t>
  </si>
  <si>
    <t>人才发展专项资金</t>
  </si>
  <si>
    <t>社保股</t>
  </si>
  <si>
    <t>财政局财政信息化建设</t>
  </si>
  <si>
    <t>公安局治安监控和信息化基础项目</t>
  </si>
  <si>
    <t>设备购置费（含应急储备物资）</t>
  </si>
  <si>
    <t>系统工程建设及设备购置费</t>
  </si>
  <si>
    <t>自主创新扶持专项经费</t>
  </si>
  <si>
    <t>小微双创基地（三号楼）维持经费</t>
  </si>
  <si>
    <t>科技计划类专项资金</t>
  </si>
  <si>
    <t>支持先进制造业企业技术改造资金</t>
  </si>
  <si>
    <t>江门市促进商贸流通业高质量发展专项资金</t>
  </si>
  <si>
    <t>产业共建扶持政策补助资金</t>
  </si>
  <si>
    <t>“倍增计划”奖励资金</t>
  </si>
  <si>
    <t>扶持小微企业上规模扶持资金</t>
  </si>
  <si>
    <t>一二三产业发展及扶持中小企业经济发展专项资金</t>
  </si>
  <si>
    <t>外贸高质量发展专项资金</t>
  </si>
  <si>
    <t>工业扶持专项（专精特新企业项目贷款贴息）资金</t>
  </si>
  <si>
    <t>2023年上半年江门市制造业企业设备购置奖励资金</t>
  </si>
  <si>
    <t>新春鼓励制造业企业增产增收奖励资金</t>
  </si>
  <si>
    <t>关于调整下达2024年度市扶持科技发展专项资金（第一批）</t>
  </si>
  <si>
    <t>关于调整下达2024年度市扶持科技发展专项资金（第三批）</t>
  </si>
  <si>
    <t>关于调整下达2024年度市扶持科技发展专项资金（第二批）</t>
  </si>
  <si>
    <t>提前下达2023年市扶持科技发展专项资金(高新技术企业发展补助专项)</t>
  </si>
  <si>
    <t>提前下达2023年市扶持科技发展专项资金(科技金融专项)</t>
  </si>
  <si>
    <t>提前下达2024年市扶持科技发展专项资金(重大科技计划项目专项)</t>
  </si>
  <si>
    <t>北理珠一期竣工验收奖补资金</t>
  </si>
  <si>
    <t>市委组织部</t>
  </si>
  <si>
    <t>干部及支书培训费</t>
  </si>
  <si>
    <t>村（社区）基层干部学历提高班费用</t>
  </si>
  <si>
    <t>基层党建工作经费</t>
  </si>
  <si>
    <t>市政数局</t>
  </si>
  <si>
    <t>政府运转网经费</t>
  </si>
  <si>
    <t>市文广旅体局</t>
  </si>
  <si>
    <t>第十五届全国运动会山地自行车赛道建设资金</t>
  </si>
  <si>
    <t>市资产办</t>
  </si>
  <si>
    <t>重点项目建设资金</t>
  </si>
  <si>
    <t>2070104图书馆</t>
  </si>
  <si>
    <t>市图书馆</t>
  </si>
  <si>
    <t>新图书馆博物馆日常运行资金（非三保）</t>
  </si>
  <si>
    <t>2070109群众文化</t>
  </si>
  <si>
    <t>新图书馆博物馆开馆设备和陈列布展经费</t>
  </si>
  <si>
    <t>恩平市航空科普馆展览布展设计安装一体化服务项目</t>
  </si>
  <si>
    <t>2070199其他文化和旅游支出</t>
  </si>
  <si>
    <t>各项文化体育活动经费</t>
  </si>
  <si>
    <t>在“新图书馆博物馆开馆设备和陈列布展经费”调剂增加40万元。</t>
  </si>
  <si>
    <t>江财教[2022]62号2022年文化繁荣发展专项资金（省文化和旅游厅负责部分，第三批）（文化和旅游特色村奖补）</t>
  </si>
  <si>
    <t>因项目已开展，由不结转转为收回后重新安排</t>
  </si>
  <si>
    <t>全域旅游发展专项资金（创建国家全域旅游示范区经费）</t>
  </si>
  <si>
    <t>2070205博物馆</t>
  </si>
  <si>
    <t>恩平市博物馆</t>
  </si>
  <si>
    <t>33 处文保单位“两线图”和全市不可移动文物保护利用总体规划编制项目经费</t>
  </si>
  <si>
    <t>2070307体育场馆</t>
  </si>
  <si>
    <t>体育场馆管理经费</t>
  </si>
  <si>
    <t>收支两条线，按90%核拨经费</t>
  </si>
  <si>
    <t>2070808广播电视事业</t>
  </si>
  <si>
    <t>市融媒体中心</t>
  </si>
  <si>
    <t>市融媒体中心财政补助资金</t>
  </si>
  <si>
    <t>按照新方案预测全年需求。</t>
  </si>
  <si>
    <t>2079999其他文化旅游体育与传媒支出</t>
  </si>
  <si>
    <t>市委宣传部</t>
  </si>
  <si>
    <t>网络安全应急指挥中心建设经费</t>
  </si>
  <si>
    <t>调剂10万元到“国庆宣传经费”</t>
  </si>
  <si>
    <t>国庆宣传经费</t>
  </si>
  <si>
    <t>从“网络安全应急指挥中心建设经费”调剂增加10万元</t>
  </si>
  <si>
    <t>支持党报办报和专刊</t>
  </si>
  <si>
    <t>创文专项经费</t>
  </si>
  <si>
    <t>江财教[2023]63号关于下达2023年文化强市专项资金的通知</t>
  </si>
  <si>
    <t>2080507对机关事业单位基本养老保险基金的补助</t>
  </si>
  <si>
    <t>市社保局</t>
  </si>
  <si>
    <t>机关养老保险缺口财政兜底资金</t>
  </si>
  <si>
    <t>行政政法股</t>
  </si>
  <si>
    <t>机关养老保险和职业年金补缴及清算资金</t>
  </si>
  <si>
    <t>2080799其他就业补助支出</t>
  </si>
  <si>
    <t>就业补助资金(县级配套，含退役军人适应性培训经费)</t>
  </si>
  <si>
    <t>2100399其他基层医疗卫生机构支出</t>
  </si>
  <si>
    <t>市卫健局</t>
  </si>
  <si>
    <t>关于提前下达2024年农村已离岗接生员和赤脚医生生活困难补助资金的通知</t>
  </si>
  <si>
    <t>粤财社[2023]284号（收回重新安排）</t>
  </si>
  <si>
    <t>妇幼保健院及中心卫生院升级改造项目</t>
  </si>
  <si>
    <t>2101202财政对城乡居民基本医疗保险基金的补助</t>
  </si>
  <si>
    <t>市医保局</t>
  </si>
  <si>
    <t>财政对城乡居民基本医疗保险补助（市级一）</t>
  </si>
  <si>
    <t>财政对城乡居民基本医疗保险补助（镇级一）</t>
  </si>
  <si>
    <t>2110107生态环境保护行政许可</t>
  </si>
  <si>
    <t>市环保局</t>
  </si>
  <si>
    <t>核发排污许可证项目经费</t>
  </si>
  <si>
    <t>农业股</t>
  </si>
  <si>
    <t>2110199其他环境保护管理事务支出</t>
  </si>
  <si>
    <t>生态环境保护综合行政执法人员制式服装和标志配发项目</t>
  </si>
  <si>
    <t>恩平市农村雨污分流改造工作奖补经费</t>
  </si>
  <si>
    <t>恩平市规模化养殖场执法监测</t>
  </si>
  <si>
    <t>2110203建设项目环评审查与监督</t>
  </si>
  <si>
    <t>建设项目环评技术评估经费</t>
  </si>
  <si>
    <t>2110299其他环境监测与监察支出</t>
  </si>
  <si>
    <t>县级集中式饮用水源地监测专项费用</t>
  </si>
  <si>
    <t>环境空气质量自动站运行费用</t>
  </si>
  <si>
    <t>水质自动监测站运行费用及租赁费</t>
  </si>
  <si>
    <t>恩平市排污单位自行监测帮扶指导</t>
  </si>
  <si>
    <t>恩平市那吉镇矿场监控安装运行维护项目</t>
  </si>
  <si>
    <t>2110301大气</t>
  </si>
  <si>
    <t>江财农[2024]23号关于调整下达2024年省级大气污染防治与应对气候变化专项资金</t>
  </si>
  <si>
    <t>2110302水体</t>
  </si>
  <si>
    <t>恩平市入河排污口监督管理工作项目</t>
  </si>
  <si>
    <t>江财农[2024]24号关于调整下达2024年深入打好污染防治攻坚战专项资金（水污染防治和省内外流域生态补偿）</t>
  </si>
  <si>
    <t>2110307土壤</t>
  </si>
  <si>
    <t>土壤污染重点监管单位周边土壤监测项目</t>
  </si>
  <si>
    <t>2110399其他污染防治支出</t>
  </si>
  <si>
    <t>突发环境事件应急处置资金</t>
  </si>
  <si>
    <t>恩平市畜禽养殖禁养区划定工作方案编制项目</t>
  </si>
  <si>
    <t>江财农〔2024〕24号2024污染防治攻坚战资金（土壤和地下水污染防治）（危险废物处置场地下水基础环境状况调查评估）</t>
  </si>
  <si>
    <t>江财农[2024]24号关于调整下达2024年深入打好污染防治攻坚战专项资金（核与辐射安全及污染防治）</t>
  </si>
  <si>
    <t>恩平市创建国家生态文明建设示范市申报资料编制经费</t>
  </si>
  <si>
    <t>全面推行河长制水质监测经费</t>
  </si>
  <si>
    <t>2110402农村环境保护</t>
  </si>
  <si>
    <t>市农业局</t>
  </si>
  <si>
    <t>粤财农[2024]106号关于下达生态保护修复专项2024年中央基建投资预算（畜禽粪污资源化利用）</t>
  </si>
  <si>
    <t>2111001能源节约利用</t>
  </si>
  <si>
    <t>市住建局</t>
  </si>
  <si>
    <t>节能考核资金</t>
  </si>
  <si>
    <t>经建股</t>
  </si>
  <si>
    <t>市发改局</t>
  </si>
  <si>
    <t>节能专项资金</t>
  </si>
  <si>
    <t>2111101生态环境监测与信息</t>
  </si>
  <si>
    <t>江财农[2024]137号调整下达2024年省级深入打好污染防治攻坚战专项资金</t>
  </si>
  <si>
    <t>江财农[2024]24号关于调整下达2024年深入打好污染防治攻坚战专项资金（生态环境监测）</t>
  </si>
  <si>
    <t>2120501城乡社区环境卫生</t>
  </si>
  <si>
    <t>市城管局</t>
  </si>
  <si>
    <t>恩平市生活垃圾转运处理费</t>
  </si>
  <si>
    <t>2129999其他城乡社区支出</t>
  </si>
  <si>
    <t>市园区</t>
  </si>
  <si>
    <t>中山帮扶专项资金</t>
  </si>
  <si>
    <t>中山帮扶资金5000万元，其中产业园1500万元用于大槐员工村基础设施。</t>
  </si>
  <si>
    <t>产业园运转经费</t>
  </si>
  <si>
    <t>行事资产管理工作经费</t>
  </si>
  <si>
    <t>城区公交发展扶持专项资金</t>
  </si>
  <si>
    <t>建筑工地JY-1扬尘在线测控系统升级改造</t>
  </si>
  <si>
    <t>建筑施工安全监督和质量检测服务</t>
  </si>
  <si>
    <t>明珠花园项目法律服务费</t>
  </si>
  <si>
    <t>恩平市建设工程造价数据管理服务</t>
  </si>
  <si>
    <t>恩平市更换直排式热水器补贴方案资金</t>
  </si>
  <si>
    <t>园林所全年路灯电费</t>
  </si>
  <si>
    <t>环卫一体化和市场化项目专项资金</t>
  </si>
  <si>
    <t>市政工程资金</t>
  </si>
  <si>
    <t>鳌峰公园和大松岭公园绿化养护和清扫保洁服务经费</t>
  </si>
  <si>
    <t>事务中心日常经费</t>
  </si>
  <si>
    <t>环卫日常运行经费</t>
  </si>
  <si>
    <t>园林所全年日常经费</t>
  </si>
  <si>
    <t>鳌峰全年日常经费</t>
  </si>
  <si>
    <t>2130106科技转化与推广服务</t>
  </si>
  <si>
    <t>农业会展经费及农业品牌宣传推广</t>
  </si>
  <si>
    <t>2130108 病虫害控制</t>
  </si>
  <si>
    <t>江财农〔2022〕78号2022年省级涉农统筹整合转移支付资金（粮食生产）（晚稻统防统治）</t>
  </si>
  <si>
    <t>2130108病虫害控制</t>
  </si>
  <si>
    <t>动物和动物产品检疫工作经费及动物疫病溯源项目资金</t>
  </si>
  <si>
    <t>农作物病虫害防治调查测报</t>
  </si>
  <si>
    <t>防控重大动物疫病(疫苗)专项资金</t>
  </si>
  <si>
    <t>粤财农[2024]59号江财农〔2024〕72号关于下达2024年中央农业经营主体能力提升资金（第二批）</t>
  </si>
  <si>
    <t>粤财农[2023]184号关于提前下达2024年中央农业防灾减灾和水利救灾资金（动物防疫补助）</t>
  </si>
  <si>
    <t>粤财农[2023]218号江财农[2024]12号关于提前下达2024 年省级涉农统筹整合部分单列管理资金（农机购置补贴等4 项）-动物疫病防控</t>
  </si>
  <si>
    <t>粤财农[2024]48号2024年中央农业防灾减灾和水利救灾资金（动物防疫补助）</t>
  </si>
  <si>
    <t>江财农[2024]43号2024年市级涉农统筹整合转移支付资金（农业农村方向第一批）</t>
  </si>
  <si>
    <t>粤财农[2024]172号提前下达2025年农业防灾减灾和水利救灾资金（动物防疫补助）预算</t>
  </si>
  <si>
    <t>2130109农产品质量安全</t>
  </si>
  <si>
    <t>农产品检测中心正常检测运作费用</t>
  </si>
  <si>
    <t>粤财农[2023]218号江财农[2024]12号关于提前下达2024 年省级涉农统筹整合部分单列管理资金（农机购置补贴等4 项）-农产品质量安全监测</t>
  </si>
  <si>
    <t>国家农产品安全县运行资金</t>
  </si>
  <si>
    <t>2130119防灾救灾</t>
  </si>
  <si>
    <t>粤财农[2024]43号2024年中央农业防灾减灾和水利救灾资金（防灾救灾第三批）</t>
  </si>
  <si>
    <t>江财农[2023]129号2023年省级农业应急救灾资金（第二批）</t>
  </si>
  <si>
    <t>2130122农业生产发展</t>
  </si>
  <si>
    <t>农机推广服务及监理业务专项资金</t>
  </si>
  <si>
    <t>粤财农[2024]60号关于安排2024年中央农业产业发展资金（农机购置与应用补贴、种业发展及畜牧业发展）</t>
  </si>
  <si>
    <t>粤财农[2024]207号关于安排2024年省级保障粮食安全生产资金（第三批）水稻田合理密植提单产项目</t>
  </si>
  <si>
    <t>江财农[2023]160号2021年度省级现代农业产业园第二批补助资金</t>
  </si>
  <si>
    <t>江财农[2023]73号2023年中央农业产业发展专项资金（第二批）</t>
  </si>
  <si>
    <t>江财农[2023]42号2023年中央农业资源及生态保护补助资金（2023年轮作休耕项目）</t>
  </si>
  <si>
    <t>粤财农[2024]187号提前下达2025 年省级保障粮食安全生产资金（农机购置与应用补贴）</t>
  </si>
  <si>
    <t>粤财农[2023]197号关于提前下达2024年农业相关转移支付资金预算（农机购置与应用补贴提前批</t>
  </si>
  <si>
    <t>粤财农[2024]50号关于下达2024年中央粮油生产保障资金</t>
  </si>
  <si>
    <t>江财农[2024]82号关于调整下达2024年农业经营主体能力提升资金（第二批）</t>
  </si>
  <si>
    <t>粤财农〔2024〕95号2024年省级农机购置与应用补贴资金（第二批）</t>
  </si>
  <si>
    <t>江财农[2022]98号2022年中央财政农业生产发展资金（第一、二批）</t>
  </si>
  <si>
    <t>江财农[2024]69号2024年中央农业相关转移支付资金预算（基层农技推广体系改革与建设）</t>
  </si>
  <si>
    <t>江财农[2023]130号2023年中央农业经营主体能力提升资金（第四批）</t>
  </si>
  <si>
    <t>江财农[2023]109号2023年中央农业经营主体能力提升资金（第四批）</t>
  </si>
  <si>
    <t>粤财农[2024]181号提前下达2025年农业相关转移支付资金预算（农机购置与应用补贴）</t>
  </si>
  <si>
    <t>粤财农[2024]156号提前下达 2025 年中央生猪调出大县奖励资金</t>
  </si>
  <si>
    <t>2130122农业生产发展
2130108病虫害控制
2130199其他农业农村支出</t>
  </si>
  <si>
    <t>江财农[2023]102号2023年省级涉农统筹整合转移支付资金（第一批粮食生产）</t>
  </si>
  <si>
    <t>2130124农村合作经济</t>
  </si>
  <si>
    <t>粤财农〔2023〕197号2024年中央农业相关资金（新型农业经营主体培育）</t>
  </si>
  <si>
    <t>江财农[2023]104号2023年中央农业经营主体能力提升资金（第二批）</t>
  </si>
  <si>
    <t>农村综合改革促进类项目</t>
  </si>
  <si>
    <t>粤财农[2023]197号关于提前下达2024年农业相关转移支付资金预算（2024年中央农业经营主体能力提升资金—农业社会化服务项目）</t>
  </si>
  <si>
    <t>粤财农[2024]181号提前下达 2025 年农业相关转移支付资金预算（业经营主体培育）</t>
  </si>
  <si>
    <t>2130125农产品加工与促销</t>
  </si>
  <si>
    <t>江财农[2022]10号2022年市级涉农转移支付资金（第二批）</t>
  </si>
  <si>
    <t>2130126农村社会事业</t>
  </si>
  <si>
    <t>江财农[2023]59号2022年市级民生“微实事”（农业农村方向—第二批）补助资金</t>
  </si>
  <si>
    <t>2130135农业生态资源保护</t>
  </si>
  <si>
    <t>江财农[2021]141号2022年中央财政农业资源及生态保护补助资金</t>
  </si>
  <si>
    <t>恩平市畜禽粪污资源化利用整县推进项目</t>
  </si>
  <si>
    <t>市自然资源局</t>
  </si>
  <si>
    <t>江财农[2022]152号、江财农[2023]22号2023年市级涉农统筹整合转移支付资金</t>
  </si>
  <si>
    <t>2130142乡村道路建设</t>
  </si>
  <si>
    <t>市交通局</t>
  </si>
  <si>
    <t>粤财综〔2023〕64号关于提前下达2024年省级涉农统筹整合转移支付资金（农村公路建设养护资金）</t>
  </si>
  <si>
    <t>2130148渔业发展</t>
  </si>
  <si>
    <t>粤财农[2023]189号关于提前下达2024年省级休（禁）渔渔民生产生活补助资金</t>
  </si>
  <si>
    <t>恩平市养殖池塘升级改造与尾水治理项目费用</t>
  </si>
  <si>
    <t>2130148渔业发展
2130108病虫害控制
2130803农业保险保费补贴
2130124农村合作经济
2130153耕地建设与利用
2130199其他农业农村支出</t>
  </si>
  <si>
    <t>江财农[2021]151号2022年市级涉农统筹整合转移支付资金（第一批）</t>
  </si>
  <si>
    <t>2130153耕地建设与利用</t>
  </si>
  <si>
    <t>粤财农[2024]207号关于安排2024年省级保障粮食安全生产资金（第三批）农田沟渠摸查资金</t>
  </si>
  <si>
    <t>粤财农[2024]147号2023年增发国债高标准农田建设项目第二批省级补助资金</t>
  </si>
  <si>
    <t>江财农[2024]77号2024年中央耕地建设与利用资金（耕地轮作休耕）</t>
  </si>
  <si>
    <t>江财农[2023]163号2023年高标准农田项目补助资金</t>
  </si>
  <si>
    <t>恩平市高标准农田建设项目</t>
  </si>
  <si>
    <t>2130153耕地建设与利用
2130109农产品质量安全
2130122农业生产发展</t>
  </si>
  <si>
    <t>江财农[2022]140号2023年省级涉农统筹整合转移支付</t>
  </si>
  <si>
    <t>2130199其他农业农村支出</t>
  </si>
  <si>
    <t>江财农〔2021〕109号2022年省级涉农资金</t>
  </si>
  <si>
    <t>江财农[2020]1号2020年中央财政农田建设补助资金</t>
  </si>
  <si>
    <t>粤财综〔2024〕35号-广东省财政厅关于下达2024年农村公路省级专项资金的通知</t>
  </si>
  <si>
    <t>农业农村档案整理、法律顾问、禁毒等专项工作经费</t>
  </si>
  <si>
    <t>农业综合行政执法项目资金</t>
  </si>
  <si>
    <t>江财农〔2021〕95号2021年中央财政农业生产发展资金（第一批）-基层农技推广体系改革与建设补助资金（市级统筹资金）</t>
  </si>
  <si>
    <t>江财农[2023]151号2023年省级涉农统筹整合资金（部分农业重点项目）-2023年典型村奖补资金-恩平市牛江镇昌梅村</t>
  </si>
  <si>
    <t>江财农[2023]162号2023年中央农业生态资源保护资金（第三批）</t>
  </si>
  <si>
    <t>农村土地确权登记颁证服务费、农村土地承包经营权确权数字化加工服务费</t>
  </si>
  <si>
    <t>环卫一体化</t>
  </si>
  <si>
    <t>2130205森林资源培育</t>
  </si>
  <si>
    <t>市林业局</t>
  </si>
  <si>
    <t xml:space="preserve">2130205森林资源培育
2130299其他林业和草原支出
2130234林业草原防灾减灾
2130207森林资源管理
2130803农业保险保费补贴
</t>
  </si>
  <si>
    <t>2130234林业草原防灾减灾</t>
  </si>
  <si>
    <t>林业有害生物防治资金</t>
  </si>
  <si>
    <t>恩平市森林火灾预防项目</t>
  </si>
  <si>
    <t>江财农[2024]118号关于下达森林灾害防控资金的通知</t>
  </si>
  <si>
    <t>粤财资环〔2024〕168号省级森林灾害防控资金（森林火灾预防项目）</t>
  </si>
  <si>
    <t>2130299其他林业和草原支出</t>
  </si>
  <si>
    <t>古树管理资金</t>
  </si>
  <si>
    <t>江财农[2024]13号2024年市级涉农统筹整合资金转移支付（政策性森林保险保费市级补贴）</t>
  </si>
  <si>
    <t>推行林长制工作</t>
  </si>
  <si>
    <t>江财农[2023]39号2023年省级涉农统筹整合转移支付资金（支持森林质量精准提升行动及绿美示范点建设资金）</t>
  </si>
  <si>
    <t>粤财资环[2024]70号江财农[2024]78号关于下达2024年省级油茶营造奖补资金</t>
  </si>
  <si>
    <t>景观林带租地种树</t>
  </si>
  <si>
    <t>广东恩平地热国家地质公园功能范围调整报告编制项目</t>
  </si>
  <si>
    <t>乡村绿化美化工程（绿美广东）</t>
  </si>
  <si>
    <t>森林质量精准提升</t>
  </si>
  <si>
    <t>2130304水利行业业务管理</t>
  </si>
  <si>
    <t>市水利局</t>
  </si>
  <si>
    <t>粤财农〔2024〕194号提前下达2025年省级水利专项资金（洪滘海堤白蚁防治）</t>
  </si>
  <si>
    <t>2130305水利工程建设</t>
  </si>
  <si>
    <t>水利工程配套</t>
  </si>
  <si>
    <t>粤财农[2023]208号关于提前下达2024年省级涉农资金（水利领域市县组织实施项目）（恩平市水网改造及灌区渠系联通工程）</t>
  </si>
  <si>
    <t>江财农[2025]3号提前下达2025 年中央水利发展资金预算</t>
  </si>
  <si>
    <t>2130308水利前期工作</t>
  </si>
  <si>
    <t>江财农[2024]61号2024年市级涉农统筹整合资金（水利方向）</t>
  </si>
  <si>
    <t>2130314防汛</t>
  </si>
  <si>
    <t>江财农[2023]83号2023年中央农业防灾减灾和水利救灾资金预算（防灾救灾第八批）</t>
  </si>
  <si>
    <t>2130316农村水利</t>
  </si>
  <si>
    <t>粤财农[2023]208号关于提前下达2024年省级涉农资金（水利领域市县组织实施项目）（2024年江门恩平小水电分类整改省级奖补资金）</t>
  </si>
  <si>
    <t>2130316农村水利
2130305水利工程建设
2130319江河湖库水系综合整治</t>
  </si>
  <si>
    <t>2130335农村供水</t>
  </si>
  <si>
    <t>江财农[2022]48号2022年省级涉农统筹整合转移支付资金（农村集中供水全覆盖攻坚行动省级奖补资金）</t>
  </si>
  <si>
    <t>2130399其他水利支出</t>
  </si>
  <si>
    <t>水库移民项目管理资金</t>
  </si>
  <si>
    <t>安全生产培训及设施改造</t>
  </si>
  <si>
    <t>防汛抗旱防御专项资金</t>
  </si>
  <si>
    <t>洪滘海堤工程管理专项资金</t>
  </si>
  <si>
    <t>粤财农[2023]187号关于提前下达2024年中央水利发展资金预算（农业水价综合改革）</t>
  </si>
  <si>
    <t>恩平市小水电站清理整改资金</t>
  </si>
  <si>
    <t>2130599其他巩固脱贫攻坚成果衔接乡村振兴支出</t>
  </si>
  <si>
    <t>扶贫楼租赁收入分配专项资金</t>
  </si>
  <si>
    <t>推进巩固拓展脱贫攻坚成果同乡村振兴有效衔接保障专项资金</t>
  </si>
  <si>
    <t>粤财农[2023]192号江财农[2024]4号关于下达2024 年中央财政衔接推进乡村振兴补助资金（巩固拓展脱贫攻坚成果和乡村振兴任务）-支持“百千万工程”典型村选树</t>
  </si>
  <si>
    <t>江财农〔2024〕4号2024年中央财政衔接推进乡村振兴补助资金（百千万工程典型村选树）</t>
  </si>
  <si>
    <t>粤财农[2024]171号提前下达 2025 年中央财政衔接推进乡村振兴补助资金预算（发展农村集体经济）</t>
  </si>
  <si>
    <t>粤财农[2024]171号提前下达 2025 年中央财政衔接推进乡村振兴补助资金预算（巩固拓展脱贫攻坚成果和乡村振兴任务）</t>
  </si>
  <si>
    <t>代编</t>
  </si>
  <si>
    <t>“百千万工程”专项资金</t>
  </si>
  <si>
    <t>2130701对村级公益事业建设的补助</t>
  </si>
  <si>
    <t>粤财农[2024]82号2024年第二批中央农村综合改革资金（农村公益事业财政奖补）</t>
  </si>
  <si>
    <t>江财农[2023]13号2023年中央农村综合改革转移支付资金——农村公益事业财政奖补</t>
  </si>
  <si>
    <t>粤财农[2024]173号提前下达2025年中央农村综合改革资金（农村公益事业财政奖补）</t>
  </si>
  <si>
    <t>2130705对村民委员会和村党支部的补助</t>
  </si>
  <si>
    <t>基层组织保障经费（两委干部社保缴费）</t>
  </si>
  <si>
    <t>村“两委”干部工作补贴</t>
  </si>
  <si>
    <t>村党组织书记工作补贴增额（镇街承担部分）</t>
  </si>
  <si>
    <t>2130799其他农村综合改革支出</t>
  </si>
  <si>
    <t>江财农[2023]165号2023年中央农村综合改革资金</t>
  </si>
  <si>
    <t>2130803农业保险保费补贴</t>
  </si>
  <si>
    <t>江财农[2022]141号2023年中央财政农业保险保险费补贴资金</t>
  </si>
  <si>
    <t>江财农[2023]49号农业保险保费省级补贴清算资金（含森林保险）</t>
  </si>
  <si>
    <t>2139999其他农林水支出</t>
  </si>
  <si>
    <t>土地储备中心</t>
  </si>
  <si>
    <t>中山协作资金（土地整备费用）</t>
  </si>
  <si>
    <t>恩府办函〔2025〕644号</t>
  </si>
  <si>
    <t>江财农〔2022〕140号关于提前下达2023年省级涉农统筹整合转移支付资金——恩平市2023年农村生活污水设施运维管理项目</t>
  </si>
  <si>
    <t>江财农〔2022〕140号关于提前下达2023年省级涉农统筹整合转移支付资金——恩平市农村污水治理项目</t>
  </si>
  <si>
    <t>江财农〔2023〕42号关于下达2023年农村公路省级专项资金</t>
  </si>
  <si>
    <t>江财综〔2023〕54号关于下达2023年百县千镇万村高质量发展工程交通领域重点支持项目资金</t>
  </si>
  <si>
    <t>江财农〔2022〕140号关于提前下达2023年省级涉农统筹整合转移支付资金-直达资金</t>
  </si>
  <si>
    <t>江财农〔2022〕152号关于提前下达2023年市级涉农统筹整合转移支付资金</t>
  </si>
  <si>
    <t>华侨农场三项资金</t>
  </si>
  <si>
    <t>原国有企业计划亏损补贴</t>
  </si>
  <si>
    <t>缓解县乡财政困难综合性财力补助</t>
  </si>
  <si>
    <t>以前年度预付资金项目安排的支出</t>
  </si>
  <si>
    <t>2140102一般行政管理事务</t>
  </si>
  <si>
    <t>交通抗灾抢险协调及应急物资经费</t>
  </si>
  <si>
    <t>2140104公路建设</t>
  </si>
  <si>
    <t>粤财综〔2023〕75号--广东省财政厅关于提前下达2024年车辆购置税收入补助地方资金（第一批，以奖代补部分）</t>
  </si>
  <si>
    <t>粤财综〔2024〕26号--广东省财政厅关于提前下达2024年车辆购置税收入补助地方资金（第三批，以奖代补部分）</t>
  </si>
  <si>
    <t>江财综〔2024〕46号--江门市财政局关于调整下达2024年车辆购置税收入补助地方资金（第三批，以奖代补部分）</t>
  </si>
  <si>
    <t>江财综〔2023〕66号关于调整下达2023年车辆购置税收入补助地方资金（第二批，以奖代补部分）</t>
  </si>
  <si>
    <t>江财综〔2022〕87号关于提前下达2023年中央对地方成品油税费改革转移支付预算和省级交通建设资金</t>
  </si>
  <si>
    <t>江财综〔2023〕16号关于调整提前下达2023年车辆购置税收入补助地方资金（第一批）</t>
  </si>
  <si>
    <t>粤财综〔2023〕62号-关于提前下达2024年中央对地方成品油税费改革转移支出预算和省级交通建设资金</t>
  </si>
  <si>
    <t>交通工程建设及资本金</t>
  </si>
  <si>
    <t>2140106公路养护</t>
  </si>
  <si>
    <t>公路养护及建设资金</t>
  </si>
  <si>
    <t>江财综（2024）20号-江门市财政局关于调整下达2024年中央政府还贷二级公路取消收费后补助资金</t>
  </si>
  <si>
    <t>江财综〔2024〕45号--江门市财政局关于调整下达2024 年省对地方公路养护等补助（增量）资金</t>
  </si>
  <si>
    <t>2140199其他公路水路运输支出</t>
  </si>
  <si>
    <t>江财综〔2023〕82号关于提前下达2024年市级农村公路养护资金</t>
  </si>
  <si>
    <t>2150517产业发展</t>
  </si>
  <si>
    <t>提前下达2023年市工业扶持专项资金(2023年鼓励制造业企业增产增收奖励（补贴）资金)</t>
  </si>
  <si>
    <t>2150805中小企业发展专项</t>
  </si>
  <si>
    <t>2023年省级促进小微工业企业上规模发展奖补资金</t>
  </si>
  <si>
    <t>提前下达2023年市工业扶持专项（促进企业上规模）资金</t>
  </si>
  <si>
    <t>2160699其他涉外发展服务支出</t>
  </si>
  <si>
    <t>预下达2022年省级进一步促进外贸稳定增长资金</t>
  </si>
  <si>
    <t>2169999其他商业服务业等支出</t>
  </si>
  <si>
    <t>市供销社</t>
  </si>
  <si>
    <t>恩平市“社村”联合会工作经费</t>
  </si>
  <si>
    <t>新型乡村助农服务示范体系建设专项资金项目</t>
  </si>
  <si>
    <t>2179999其他金融支出</t>
  </si>
  <si>
    <t>政府性融资担保奖励及风险资金</t>
  </si>
  <si>
    <t>2200106自然资源利用与保护</t>
  </si>
  <si>
    <t>江财农〔2024〕34号关于下达2024年省级自然资源规划利用监管与监测专项资金</t>
  </si>
  <si>
    <t>粤财资环〔2024〕22号2024年省级自然资源规划利用监管与监测专项资金（耕地保护考核激励资金）</t>
  </si>
  <si>
    <t>江财农[2024]49号关于调整下达2024年省级自然资源规划利用监管与监测专项资金（耕地保护考核激励资金）</t>
  </si>
  <si>
    <t>耕地保护与修复</t>
  </si>
  <si>
    <t>拆旧复垦</t>
  </si>
  <si>
    <t>2200108自然资源行业业务管理</t>
  </si>
  <si>
    <t>测绘队专项业务支出</t>
  </si>
  <si>
    <t>2200109自然资源调查与确权登记</t>
  </si>
  <si>
    <t>不动产确权登记发证工作项目</t>
  </si>
  <si>
    <t>“房地一体”农村宅基地和集体建设用地确权登记发证项目资金</t>
  </si>
  <si>
    <t>2200120海域与海岛管理</t>
  </si>
  <si>
    <t>海域海岛管理专项资金</t>
  </si>
  <si>
    <t>2200199其他自然资源事务支出</t>
  </si>
  <si>
    <t>非税征收工作专项业务支出</t>
  </si>
  <si>
    <t>其他土地出让征收工作专项业务费</t>
  </si>
  <si>
    <t>自然资源执法土变规划测绘等业务费</t>
  </si>
  <si>
    <t>高标准基本农田建设工作费</t>
  </si>
  <si>
    <t>地质矿产资源利用与管理工作</t>
  </si>
  <si>
    <t>地质灾害监测预警系统维护费</t>
  </si>
  <si>
    <t>土地基准地价制订调整及地价动态监测情况</t>
  </si>
  <si>
    <t>2200509气象服务</t>
  </si>
  <si>
    <t>市气象局</t>
  </si>
  <si>
    <t>防雷减灾工作监管经费</t>
  </si>
  <si>
    <t>“中国天然氧吧”创建经费</t>
  </si>
  <si>
    <t>“中国天然氧吧”项目管理经费</t>
  </si>
  <si>
    <t>电视气象预警节目制作发布系统</t>
  </si>
  <si>
    <t>2200510气象装备保障维护</t>
  </si>
  <si>
    <t>区域自动气象站建设及维护</t>
  </si>
  <si>
    <t>农村GPRS无线预警大喇叭维护</t>
  </si>
  <si>
    <t>江门“平安海洋”气象保障工程Ｘ波段相控阵双极化天气雷达精细化观测系统</t>
  </si>
  <si>
    <t>江门市创建广东气象防灾减灾第一道防线先行示范市（恩平市本级）气象设备运维费</t>
  </si>
  <si>
    <t>2200511气象基础设施建设与维修</t>
  </si>
  <si>
    <t>恩平市气象防灾减灾科普基地</t>
  </si>
  <si>
    <t>2200599其他气象事务支出</t>
  </si>
  <si>
    <t>“中国避寒宜居地”宣传经费.</t>
  </si>
  <si>
    <t>气候品牌策划、管理及宣传经费</t>
  </si>
  <si>
    <t>天然氧吧工作经费</t>
  </si>
  <si>
    <t>2210103棚户区改造</t>
  </si>
  <si>
    <t>棚户区改造项目建设资金</t>
  </si>
  <si>
    <t>2210105农村危房改造</t>
  </si>
  <si>
    <t>农村危房改造项目</t>
  </si>
  <si>
    <t>调剂用于乐购购房补贴活动</t>
  </si>
  <si>
    <t>2210108老旧小区改造</t>
  </si>
  <si>
    <t>江财建【2022】44号2022年保障性安居工程（第三批）中央基建投资预算</t>
  </si>
  <si>
    <t>江财建【2023】7号2023中央财政城镇保障性安居工程补助资金(城镇老旧小区改造）</t>
  </si>
  <si>
    <t>江财建【2023】38号2023第二批中央财政城镇保障性安居工程补助资金</t>
  </si>
  <si>
    <t>江财建【2023】36号2023年城市燃气管道等老化更新改造和保障性安居工程专项（保障性安居工程方向）中央基建投资预算</t>
  </si>
  <si>
    <t>2210199其他保障性安居工程支出</t>
  </si>
  <si>
    <t>公共租赁住房建设及其他保障性安居工程</t>
  </si>
  <si>
    <t>保障性租赁住房项目资金</t>
  </si>
  <si>
    <t>江财建【2024】34号2024年中央财政城镇保障性安居工程补助资金</t>
  </si>
  <si>
    <t>乐购购房补贴活动</t>
  </si>
  <si>
    <t>经建设</t>
  </si>
  <si>
    <t>2220115粮食风险基金</t>
  </si>
  <si>
    <t>地方储备粮利息及费用补贴</t>
  </si>
  <si>
    <t>地方储备粮轮换亏损补贴</t>
  </si>
  <si>
    <t>地方储备食用植物油利息费用及保险</t>
  </si>
  <si>
    <t>储备粮油保管费税金</t>
  </si>
  <si>
    <t>2240104灾害风险防治</t>
  </si>
  <si>
    <t>市应急局</t>
  </si>
  <si>
    <t>自然灾害综合风险普查工作经费</t>
  </si>
  <si>
    <t>2240106安全监管</t>
  </si>
  <si>
    <t>安全监督监察专项经费</t>
  </si>
  <si>
    <t>2240108应急救援</t>
  </si>
  <si>
    <t>三防应急值班补助经费</t>
  </si>
  <si>
    <t>关于调整下达增发2023年国债自然灾害应急能力提升工程相关项目资金</t>
  </si>
  <si>
    <t>全市应急救援专项资金</t>
  </si>
  <si>
    <t>2240199其他应急管理支出</t>
  </si>
  <si>
    <t>2023年省级自然灾害救灾资金（第一批）</t>
  </si>
  <si>
    <t>三防应急物资储备专项资金</t>
  </si>
  <si>
    <t>应急救援和保障工作经费</t>
  </si>
  <si>
    <t>森林消防大队建设与运行专项资金</t>
  </si>
  <si>
    <t>2240201行政运行</t>
  </si>
  <si>
    <t>市消防救援大队</t>
  </si>
  <si>
    <t>专职消防员工资补贴</t>
  </si>
  <si>
    <t>中心站人员高危补贴</t>
  </si>
  <si>
    <t>2240599其他地震事务支出</t>
  </si>
  <si>
    <t>防震减灾专项资金</t>
  </si>
  <si>
    <t>2240703自然灾害救灾补助</t>
  </si>
  <si>
    <t>关于调整下达2024年中央自然灾害救灾资金（第三批洪涝、地质灾害救灾补助）</t>
  </si>
  <si>
    <t>2249999其他灾害防治及应急管理支出</t>
  </si>
  <si>
    <t>非税收入征管经费</t>
  </si>
  <si>
    <t>2299999其他支出</t>
  </si>
  <si>
    <t>全市非税收入征管经费</t>
  </si>
  <si>
    <t>预留编制新吸收人员工资及机关事业单位人员自然晋升工资</t>
  </si>
  <si>
    <t>2320301地方政府一般债券付息支出</t>
  </si>
  <si>
    <t>政府债务管理股</t>
  </si>
  <si>
    <t>地方政府一般债券付息支出</t>
  </si>
  <si>
    <t>2025年到期一般债券1-7月应缴利息为21854680.3元，全年应缴利息34144214.6元。</t>
  </si>
  <si>
    <t>债务股</t>
  </si>
  <si>
    <t>2330301地方政府一般债务发行费用支出</t>
  </si>
  <si>
    <t>地方政府一般债务发行费用支出</t>
  </si>
  <si>
    <t>2025年到期一般债务发行费130076.74元，其中还本付息服务费为3292.74元，发行费为126784元。</t>
  </si>
  <si>
    <t>附件3：</t>
  </si>
  <si>
    <t>2025年恩平市政府性基金预算收支第三次调整情况表</t>
  </si>
  <si>
    <t>上年结转</t>
  </si>
  <si>
    <t>文化体育与传媒</t>
  </si>
  <si>
    <t>文化体育与传媒支出</t>
  </si>
  <si>
    <t>国家电影事业发展专项资金收入</t>
  </si>
  <si>
    <t>国家电影事业发展专项资金安排的支出</t>
  </si>
  <si>
    <t>社会保障和就业</t>
  </si>
  <si>
    <t>社会保障和就业支出</t>
  </si>
  <si>
    <t>大中型水库移民后期扶持基金收入</t>
  </si>
  <si>
    <t>大中型水库移民后期扶持基金支出</t>
  </si>
  <si>
    <t>小型水库移民扶助基金收入</t>
  </si>
  <si>
    <t>小型水库移民扶助基金安排的支出</t>
  </si>
  <si>
    <t>城乡社区事务</t>
  </si>
  <si>
    <t>城乡社区支出</t>
  </si>
  <si>
    <t>国有土地使用权出让收入</t>
  </si>
  <si>
    <t>国有土地使用权出让收入安排的支出</t>
  </si>
  <si>
    <t>国有土地收益基金收入</t>
  </si>
  <si>
    <t>国有土地收益基金安排的支出</t>
  </si>
  <si>
    <t>农业土地开发资金收入</t>
  </si>
  <si>
    <t>农业土地开发资金支出</t>
  </si>
  <si>
    <t>城市基础设施配套费收入</t>
  </si>
  <si>
    <t>城市基础设施配套费安排的支出</t>
  </si>
  <si>
    <t>污水处理费收入</t>
  </si>
  <si>
    <t>污水处理费安排的支出</t>
  </si>
  <si>
    <t>农林水事务</t>
  </si>
  <si>
    <t>农林水支出</t>
  </si>
  <si>
    <t xml:space="preserve">  大中型水库库区基金收入</t>
  </si>
  <si>
    <t>大中型水库库区基金支出</t>
  </si>
  <si>
    <t>小型水库移民扶助基金支出</t>
  </si>
  <si>
    <t>其他</t>
  </si>
  <si>
    <t>其他支出</t>
  </si>
  <si>
    <t>彩票发行机构和彩票销售机构的业务费</t>
  </si>
  <si>
    <t>其他政府性基金及对应专项债务收入安排的支出</t>
  </si>
  <si>
    <t xml:space="preserve">    彩票公益金收入</t>
  </si>
  <si>
    <t>彩票发行销售机构业务费安排的支出</t>
  </si>
  <si>
    <t>彩票公益金安排的支出</t>
  </si>
  <si>
    <t>本级收入合计</t>
  </si>
  <si>
    <t>支出小计</t>
  </si>
  <si>
    <t>专项债务还本支出</t>
  </si>
  <si>
    <t>上解支出</t>
  </si>
  <si>
    <t>地方政府专项债务转贷收入</t>
  </si>
  <si>
    <t>附件4：</t>
  </si>
  <si>
    <t>2025年恩平市政府性基金预算支出本级项目第三次调整计划</t>
  </si>
  <si>
    <t>科目(范例：2137201移民补助）</t>
  </si>
  <si>
    <t xml:space="preserve"> 
2120801 征地和拆迁补偿支出</t>
  </si>
  <si>
    <t xml:space="preserve"> 农业股代编</t>
  </si>
  <si>
    <t>革命老区建设本级配套资金</t>
  </si>
  <si>
    <t>入河排污口立牌项目</t>
  </si>
  <si>
    <t>环境空气自动监测站北郊站能力建设</t>
  </si>
  <si>
    <t>响水龙潭义务植树基地建设</t>
  </si>
  <si>
    <t>饮用水源水库第一重山林分改造项目资金</t>
  </si>
  <si>
    <t>珠三角国家森林城市群建设</t>
  </si>
  <si>
    <t>圣贵线养护</t>
  </si>
  <si>
    <t>自然保护地整合优化</t>
  </si>
  <si>
    <t>响水龙潭森林公园建设</t>
  </si>
  <si>
    <t>林业局</t>
  </si>
  <si>
    <t>提前下达2021年市级涉农资金（第一批）（农业产业园）</t>
  </si>
  <si>
    <t>江财农[2020]167号提前下达2021年市级涉农资金（第一批）（农业产业园）</t>
  </si>
  <si>
    <t>水库移民工程款</t>
  </si>
  <si>
    <t>水旱灾害防御信息系统维护服务及专项资金</t>
  </si>
  <si>
    <t>水利灌区水毁工程和水利公益性设备资金</t>
  </si>
  <si>
    <t>市属水利工程专项整治维修养护及市属水利灌区危房改造工程资金</t>
  </si>
  <si>
    <t>全市农田水利冬修市属单位机电冬修专项资金</t>
  </si>
  <si>
    <t>恩平市村村通自来水工程</t>
  </si>
  <si>
    <t>全域供水项目编制服务</t>
  </si>
  <si>
    <t>锦江灌区续建配套与节水建造工程</t>
  </si>
  <si>
    <t>大带水库溢洪道下游排洪渠清淤疏浚工程项目</t>
  </si>
  <si>
    <t>中小河流治理工程</t>
  </si>
  <si>
    <t>水利工程安全鉴定</t>
  </si>
  <si>
    <t>河长制专项资金</t>
  </si>
  <si>
    <t>实施最严格水资源制度管理专项资金</t>
  </si>
  <si>
    <t>农村供水提质增效项目</t>
  </si>
  <si>
    <t>水利局</t>
  </si>
  <si>
    <t>恩平市砂石堆场及洗砂场发展规划</t>
  </si>
  <si>
    <t>恩平市园、林、草地定级和基准地价制订项目工作</t>
  </si>
  <si>
    <t>环镇海湾生态文明发展示范区（江门市副中心）空间发展战略规划</t>
  </si>
  <si>
    <t>应急指挥中心建设资金</t>
  </si>
  <si>
    <t>广东省自然灾害应急能力提升工程预警指挥项目</t>
  </si>
  <si>
    <t>广东省自然灾害应急能力提升工程基层防灾项目</t>
  </si>
  <si>
    <t>江门市森林火灾应急能力建设项目</t>
  </si>
  <si>
    <t>基层森林消防建设资金</t>
  </si>
  <si>
    <t>办公楼修缮费</t>
  </si>
  <si>
    <t>物业资产大型修缮</t>
  </si>
  <si>
    <t>创建国家食品安全示范城市经费</t>
  </si>
  <si>
    <t>市工业园</t>
  </si>
  <si>
    <t>恩平工业园建设资金</t>
  </si>
  <si>
    <t>支持市发改局办公场所修缮经费(恩府办函[2025]193号)</t>
  </si>
  <si>
    <t>恩府办函[2025]193号</t>
  </si>
  <si>
    <t>全年物料耗材经费及工程维修</t>
  </si>
  <si>
    <t>春节灯饰、广场花坛费用</t>
  </si>
  <si>
    <t>智能自动控制箱改造更新维护费</t>
  </si>
  <si>
    <t>乡镇全年路灯电费</t>
  </si>
  <si>
    <t>公园日常维护和防火费用</t>
  </si>
  <si>
    <t>环山景观路管养经费</t>
  </si>
  <si>
    <t>餐厨垃圾处理项目</t>
  </si>
  <si>
    <t>餐厨垃圾收运项目</t>
  </si>
  <si>
    <t>恩平市体育公园公共人防工程建设资金</t>
  </si>
  <si>
    <t>农村污水处理项目建设资金</t>
  </si>
  <si>
    <t>恩平市历史建筑修缮项目</t>
  </si>
  <si>
    <t>镇级填埋场整治项目</t>
  </si>
  <si>
    <t>《恩平市小城镇品质提升行动计划》编制费用</t>
  </si>
  <si>
    <t>高质量发展专项资金（恩平市建筑产业链招商工作经费）</t>
  </si>
  <si>
    <t>恩平市建筑产业链招商引资工作经费</t>
  </si>
  <si>
    <t>江门市建筑业高质量发展奖励资金</t>
  </si>
  <si>
    <t>治超非现场执法系统项目</t>
  </si>
  <si>
    <t>预留20万用于治超非现场设施电费。</t>
  </si>
  <si>
    <t>交通运政网改造和GPS卫星定位监管平台维护费（含视频会议系统接入维护费）</t>
  </si>
  <si>
    <t>可压减6万元</t>
  </si>
  <si>
    <t>市府办公室零星工程修缮费</t>
  </si>
  <si>
    <t>购置办公家具和设备经费</t>
  </si>
  <si>
    <t>安可替代工程经费</t>
  </si>
  <si>
    <t>党政"十四五"专用通信项目经费</t>
  </si>
  <si>
    <t>馆藏2008年（含2008年）馆藏文书档案数字化</t>
  </si>
  <si>
    <t>纳入630化债</t>
  </si>
  <si>
    <t>“侨都之窗”自助终端服务费(租赁费)</t>
  </si>
  <si>
    <t>镇（街）财政所建设经费</t>
  </si>
  <si>
    <t>社会医疗化</t>
  </si>
  <si>
    <t xml:space="preserve">调剂为运转费20万及辅警及警务人员工资经费25万，压减55万元 </t>
  </si>
  <si>
    <t>恩平市消防救援指挥中心一期工程（锦江新城北区消防救援站）建设经费</t>
  </si>
  <si>
    <t>消防大队消防车购置费</t>
  </si>
  <si>
    <t>消防装备购置费</t>
  </si>
  <si>
    <t>信息化系统项目建设经费</t>
  </si>
  <si>
    <t>信息创新项目</t>
  </si>
  <si>
    <t>列入630化债</t>
  </si>
  <si>
    <t>通信智慧多维感知数据分析系统建设项目</t>
  </si>
  <si>
    <t>国产化（电子政务外网）项目运维保修项目（2024-2025年度）</t>
  </si>
  <si>
    <t>市电子政务外网机房扩容改造项目</t>
  </si>
  <si>
    <t>市委政法委</t>
  </si>
  <si>
    <t>“雪亮工程”建设资金</t>
  </si>
  <si>
    <t>司法局</t>
  </si>
  <si>
    <t>恩平市“智慧矫正中心”建设经费</t>
  </si>
  <si>
    <t>武装部</t>
  </si>
  <si>
    <t>训练基地综合楼建设经费</t>
  </si>
  <si>
    <t>信访局</t>
  </si>
  <si>
    <t>信访综合服务中心（信访超市）建设经费</t>
  </si>
  <si>
    <t>市纪委</t>
  </si>
  <si>
    <t>检察院</t>
  </si>
  <si>
    <t>办案和专业技术用房建设及后续工程建设资金</t>
  </si>
  <si>
    <t>市博物馆</t>
  </si>
  <si>
    <t>从“新图书馆博物馆开馆设备和陈列布展经费”调剂增加34.5万元，由政府性基金调整至一般公共预算支出</t>
  </si>
  <si>
    <t>卫健局</t>
  </si>
  <si>
    <t>恩平市大槐镇财政所</t>
  </si>
  <si>
    <t>大槐华侨农场改危资金</t>
  </si>
  <si>
    <t>恩平市恩城街道财政所</t>
  </si>
  <si>
    <t>国道325线市级督办路段交通安全隐患整治经费</t>
  </si>
  <si>
    <t>恩平市良西镇财政所</t>
  </si>
  <si>
    <t>支持良西镇综治中心规范化建设经费</t>
  </si>
  <si>
    <t>恒大泉都景观大道土地租赁费</t>
  </si>
  <si>
    <t>恩平市那吉镇财政所</t>
  </si>
  <si>
    <t>那吉镇矿山生态修复工程项目</t>
  </si>
  <si>
    <t>恩平市牛江镇财政所</t>
  </si>
  <si>
    <t>牛江镇莲塘水治理资金</t>
  </si>
  <si>
    <t>交通安全隐患整治工作</t>
  </si>
  <si>
    <t>2120801征地和拆迁补偿支出</t>
  </si>
  <si>
    <t>经建股代编</t>
  </si>
  <si>
    <t>各单位楼房维修、升级及机构改革办公场所改造资金</t>
  </si>
  <si>
    <t>综合股代编</t>
  </si>
  <si>
    <t>市和镇征地拆迁补偿</t>
  </si>
  <si>
    <t xml:space="preserve"> 2120804 农村基础设施建设支出</t>
  </si>
  <si>
    <t>农业局</t>
  </si>
  <si>
    <t>2023年第一批民生“微实事”代表建议项目（农业农村方向）（恩平市君堂镇均安学校停车场硬底化</t>
  </si>
  <si>
    <t>江财农〔2023〕128号</t>
  </si>
  <si>
    <t>2120804 农村基础设施建设支出</t>
  </si>
  <si>
    <t>关于下达2023年第二批民生“微实事”代表建议项目（农业农村方向）市级补助资金</t>
  </si>
  <si>
    <t>江财农[2024]50号</t>
  </si>
  <si>
    <t>下达2024年第一批民生“微实事”代表建议项目（农业农村方向）市级“百县千镇万村高质量发展工程”重点任务保障专项资金</t>
  </si>
  <si>
    <t>江财农〔2024〕131号</t>
  </si>
  <si>
    <t xml:space="preserve"> 2120814 农业生产发展支出</t>
  </si>
  <si>
    <t>关于下达2024年市级涉农统筹整合转移支付资金（农业农村方向第二批）</t>
  </si>
  <si>
    <t>江财农〔2024〕52号</t>
  </si>
  <si>
    <t>2022年市级涉农资金（第二批）(大米产业)</t>
  </si>
  <si>
    <t>江财农〔2022〕10号</t>
  </si>
  <si>
    <t>2120814 农业生产发展支出</t>
  </si>
  <si>
    <t>关于下达2024年市级涉农统筹整合转移支付资金（农业农村方向第一批）</t>
  </si>
  <si>
    <t>江财农〔2024〕43号高标准农田建设</t>
  </si>
  <si>
    <t>调整下达2023年市级涉农统筹整合转移支付资金（农业产业高质量发展项目）</t>
  </si>
  <si>
    <t>江财农〔2023〕62号即食型濑粉预制菜深加工</t>
  </si>
  <si>
    <t>自然资源局</t>
  </si>
  <si>
    <t>关于提前下达2024年市级涉农转移支付资金（耕地保护经济补偿资金）</t>
  </si>
  <si>
    <t>江财农〔2024〕11号</t>
  </si>
  <si>
    <t>2120815 农村社会事业支出</t>
  </si>
  <si>
    <t>江财农〔2024〕52号土地经营权流转示范片</t>
  </si>
  <si>
    <t>2120816 农业农村生态环境支出
2120814 农业生产发展支出
2120899 其他国有土地使用权出让收入安排的支出</t>
  </si>
  <si>
    <t>2022年市级涉农资金（第一批）</t>
  </si>
  <si>
    <t>江财农[2021]151号</t>
  </si>
  <si>
    <t>2120899 其他国有土地使用权出让收入安排的支出</t>
  </si>
  <si>
    <t>2023年市级涉农统筹整合转移支付资金</t>
  </si>
  <si>
    <t>江财农〔2022〕152号</t>
  </si>
  <si>
    <t>江财农〔2022〕152号村庄规划编制</t>
  </si>
  <si>
    <t>21211 农业土地开发资金安排的支出</t>
  </si>
  <si>
    <t>农村人居环境整治项目</t>
  </si>
  <si>
    <t>红火蚁等有害生物防控资金</t>
  </si>
  <si>
    <t>农业项目规划方案编制经费</t>
  </si>
  <si>
    <t>农业投入品（农膜、农药化肥包装物）包装废弃物回收处理项目</t>
  </si>
  <si>
    <t>恩平市第三次全国土壤普查项目</t>
  </si>
  <si>
    <t>提前下达2023年省级涉农统筹整合转移支付</t>
  </si>
  <si>
    <t>江财农〔2022〕140号高标准农田</t>
  </si>
  <si>
    <t>2121301城市公共设施</t>
  </si>
  <si>
    <t>调减1080万元，调整735万元至一般公共预算支出</t>
  </si>
  <si>
    <t>PPP项目可行性缺口补助</t>
  </si>
  <si>
    <t>各镇村镇基础设施配套费</t>
  </si>
  <si>
    <t>2121401污水处理设施建设和运营</t>
  </si>
  <si>
    <t>城镇污水处理相关综合服务费</t>
  </si>
  <si>
    <t>预留24万元用于支付污水代扣手续费</t>
  </si>
  <si>
    <t>镇级污水处理设施运维费及可用性付费</t>
  </si>
  <si>
    <t>农村污水处理设施运维费及可用性付费</t>
  </si>
  <si>
    <t>预留34万元用于支付恩平市公用环保运营费</t>
  </si>
  <si>
    <t>农村生活污水处理设施建设资金</t>
  </si>
  <si>
    <t>8月增加预算50万元</t>
  </si>
  <si>
    <t>城区污水厂一期运营费及建设费</t>
  </si>
  <si>
    <t>预留50万支付运营费用（年初指标700万元，第一次预算调整压减200万元，调整后指标为500万元，已批复），目前累计已支付349万元</t>
  </si>
  <si>
    <t>城区污水厂二期运营费及建设费</t>
  </si>
  <si>
    <t>预留50万支付运营费用（年初指标650万元，第一次预算调整压减200万元，调整后指标为450万元，已批复），目前累计已支付346万元</t>
  </si>
  <si>
    <t>樟木坑生活垃圾卫生填埋场后续工程建设资金</t>
  </si>
  <si>
    <t>恩平市樟木坑生活垃圾卫生填埋场运营监管综合服务费</t>
  </si>
  <si>
    <t>2121499其他污水处理费安排的支出</t>
  </si>
  <si>
    <t>各镇污水处理维护经费</t>
  </si>
  <si>
    <t>2136601 基础设施建设和经济发展</t>
  </si>
  <si>
    <t>江财农〔2022〕140号水库移民移民村基础设施</t>
  </si>
  <si>
    <t>2137202 基础设施建设和经济发展</t>
  </si>
  <si>
    <t>江财农〔2022〕140号水库移民生产扶持</t>
  </si>
  <si>
    <t>2137302 基础设施建设和经济发展</t>
  </si>
  <si>
    <t>关于提前下达2024年省级涉农资金（水利领域市县组织实施项目）（省级涉农统筹整合转移支
付资金）（大中型水库库区
基金）</t>
  </si>
  <si>
    <t>粤财农[2023]208号2024年省级涉农资金大中型水库库区基金</t>
  </si>
  <si>
    <t>2137399 其他小型水库移民扶助基金支出</t>
  </si>
  <si>
    <t>2022年省级涉农统筹整合转移支付资金</t>
  </si>
  <si>
    <t>江财农[2022]19号小型水库移民扶助</t>
  </si>
  <si>
    <t>2290402 其他地方自行试点项目收益专项债券收入安排的支出</t>
  </si>
  <si>
    <t>恩平工业园职教园区项目</t>
  </si>
  <si>
    <t>粤财债﹝2025﹞18号广东省财政厅关于下达2025年2月地方政府新增债券转贷资金的通知、粤财债﹝2025﹞90号广东省财政厅关于下达2025年10月地方政府新增债券转贷资金的通知</t>
  </si>
  <si>
    <t>广东省恩平市老旧小区改造项目（三期）</t>
  </si>
  <si>
    <t>粤财债﹝2025﹞30号广东省财政厅关于下达2025年5月地方政府新增债券转贷资金的通知、粤财债﹝2025﹞90号广东省财政厅关于下达2025年10月地方政府新增债券转贷资金的通知</t>
  </si>
  <si>
    <t>广东省恩平市锦江河综合治理项目</t>
  </si>
  <si>
    <t>粤财债﹝2025﹞90号广东省财政厅关于下达2025年10月地方政府新增债券转贷资金的通知</t>
  </si>
  <si>
    <t>恩平市镇海湾区供水工程项目</t>
  </si>
  <si>
    <t>恩平市水电站提质改造项目</t>
  </si>
  <si>
    <t>城区生活污水处理厂（三期）PPP项目</t>
  </si>
  <si>
    <t>2310499 其他政府性基金债务还本支出</t>
  </si>
  <si>
    <t>恩平工业园大槐片区（塘冲）基础设施建设项目（二期）</t>
  </si>
  <si>
    <t>2320411国有土地使用权出让金债务付息支出</t>
  </si>
  <si>
    <t>国有土地使用权出让金债务付息支出</t>
  </si>
  <si>
    <t>2025年到期国有土地使用权出让金债务利息28158973.2元</t>
  </si>
  <si>
    <t>2320431土地储备专项债券付息支出</t>
  </si>
  <si>
    <t>土地储备专项债券付息支出</t>
  </si>
  <si>
    <t>2025年到期土地储备专项债券利息10048000元。</t>
  </si>
  <si>
    <t>2320499其他政府性基金债务付息支出</t>
  </si>
  <si>
    <t>其他政府性基金债务付息支出</t>
  </si>
  <si>
    <t>2025年到期其他政府性基金债务利息182400元。</t>
  </si>
  <si>
    <t>2330411国有土地使用权出让金债务发行费用支出</t>
  </si>
  <si>
    <t>国有土地使用权出让金债务发行费用支出</t>
  </si>
  <si>
    <t>2025年到期国有土地使用权出让金债务发行费19367.2元。</t>
  </si>
  <si>
    <t>2330498其他地方自行试点项目收益专项债券发行费用支出</t>
  </si>
  <si>
    <t>其他地方自行试点项目收益专项债券发行费用支出</t>
  </si>
  <si>
    <t>2025年到期其他地方自行试点项目收益专项债券发行费1004911.02元。</t>
  </si>
  <si>
    <t>2330499其他政府性基金债务发行费用支出</t>
  </si>
  <si>
    <t>其他政府性基金债务发行费用支出</t>
  </si>
  <si>
    <t>2025年到期其他政府性基金债务发行费425609.12元。</t>
  </si>
  <si>
    <t>附件5：</t>
  </si>
  <si>
    <t>2025年恩平市国有资本经营收支调整情况表</t>
  </si>
  <si>
    <t>编制单位：恩平市财政局</t>
  </si>
  <si>
    <t>收         入</t>
  </si>
  <si>
    <t>支          出</t>
  </si>
  <si>
    <t>科目
编码</t>
  </si>
  <si>
    <t>科目及单位</t>
  </si>
  <si>
    <t>项目名称</t>
  </si>
  <si>
    <t>预算调整数</t>
  </si>
  <si>
    <t>国有资本经营收入</t>
  </si>
  <si>
    <t>国有资本经营支出</t>
  </si>
  <si>
    <r>
      <rPr>
        <b/>
        <sz val="12"/>
        <rFont val="宋体"/>
        <family val="3"/>
        <charset val="134"/>
      </rPr>
      <t>0</t>
    </r>
    <r>
      <rPr>
        <b/>
        <sz val="12"/>
        <rFont val="宋体"/>
        <family val="3"/>
        <charset val="134"/>
      </rPr>
      <t>1</t>
    </r>
  </si>
  <si>
    <t>一、利润收入</t>
  </si>
  <si>
    <t>一、社会保障和就业支出</t>
  </si>
  <si>
    <t xml:space="preserve">  市金叶发展公司</t>
  </si>
  <si>
    <r>
      <rPr>
        <sz val="11"/>
        <color theme="1"/>
        <rFont val="宋体"/>
        <family val="3"/>
        <charset val="134"/>
        <scheme val="minor"/>
      </rPr>
      <t>0</t>
    </r>
    <r>
      <rPr>
        <sz val="11"/>
        <color theme="1"/>
        <rFont val="宋体"/>
        <family val="3"/>
        <charset val="134"/>
        <scheme val="minor"/>
      </rPr>
      <t>4</t>
    </r>
  </si>
  <si>
    <t>02</t>
  </si>
  <si>
    <t>二、股利、股息收入</t>
  </si>
  <si>
    <t>223</t>
  </si>
  <si>
    <t>二、国有资本经营预算支出</t>
  </si>
  <si>
    <t>03</t>
  </si>
  <si>
    <t>三、产权转让收入</t>
  </si>
  <si>
    <r>
      <rPr>
        <sz val="11"/>
        <color theme="1"/>
        <rFont val="宋体"/>
        <family val="3"/>
        <charset val="134"/>
        <scheme val="minor"/>
      </rPr>
      <t>0</t>
    </r>
    <r>
      <rPr>
        <sz val="11"/>
        <color theme="1"/>
        <rFont val="宋体"/>
        <family val="3"/>
        <charset val="134"/>
        <scheme val="minor"/>
      </rPr>
      <t>1</t>
    </r>
  </si>
  <si>
    <t>解决历史遗留问题及改革成本支出</t>
  </si>
  <si>
    <t>04</t>
  </si>
  <si>
    <t>四、清算收入</t>
  </si>
  <si>
    <t>1.企业副科以上退休干部机关工作补贴</t>
  </si>
  <si>
    <t>98</t>
  </si>
  <si>
    <t>五、其他国有资本经营预算收入</t>
  </si>
  <si>
    <t>2.国有企业退休人员社会化管理费用</t>
  </si>
  <si>
    <t xml:space="preserve">   1.市公有资产经营公司</t>
  </si>
  <si>
    <t>3.国有企业发展改革专项资金</t>
  </si>
  <si>
    <t xml:space="preserve">    2.市规划设计院</t>
  </si>
  <si>
    <t>4.物业管理费</t>
  </si>
  <si>
    <t xml:space="preserve">   3.市供水有限公司</t>
  </si>
  <si>
    <t xml:space="preserve">   4.市供销社</t>
  </si>
  <si>
    <r>
      <rPr>
        <sz val="11"/>
        <color theme="1"/>
        <rFont val="宋体"/>
        <family val="3"/>
        <charset val="134"/>
        <scheme val="minor"/>
      </rPr>
      <t>9</t>
    </r>
    <r>
      <rPr>
        <sz val="11"/>
        <color theme="1"/>
        <rFont val="宋体"/>
        <family val="3"/>
        <charset val="134"/>
        <scheme val="minor"/>
      </rPr>
      <t>9</t>
    </r>
  </si>
  <si>
    <t xml:space="preserve"> 其他国有资本经营预算支出</t>
  </si>
  <si>
    <t xml:space="preserve">   5.市场物业管理站</t>
  </si>
  <si>
    <t>1.国有资产收益征管经费</t>
  </si>
  <si>
    <t xml:space="preserve">   6.恒安汽车服务有限公司</t>
  </si>
  <si>
    <t xml:space="preserve">   7.恒顺汽车运输有限公司</t>
  </si>
  <si>
    <t>收入小计</t>
  </si>
  <si>
    <t>转移性支出</t>
  </si>
  <si>
    <t>结转下年</t>
  </si>
  <si>
    <t>各学校</t>
  </si>
  <si>
    <t>城乡义务教育生均公用经费</t>
  </si>
  <si>
    <t>此项资金已足额保障，根据实际需求调减支出</t>
  </si>
  <si>
    <t>教科文</t>
    <phoneticPr fontId="73" type="noConversion"/>
  </si>
  <si>
    <t>2050203初中教育</t>
  </si>
  <si>
    <t>城乡义务教育生均公用经费（含提高寄宿制学校等公用经费水平）</t>
  </si>
  <si>
    <t>普通高中国家助学金（三保）</t>
  </si>
  <si>
    <t>教科文</t>
    <phoneticPr fontId="73" type="noConversion"/>
  </si>
  <si>
    <t>普通高中免学费补助（三保）</t>
  </si>
  <si>
    <t>中职国家助学金（三保）</t>
  </si>
  <si>
    <t>市职业技术教育中心</t>
  </si>
  <si>
    <t>中职免学费资金</t>
  </si>
  <si>
    <t>免费开放经费</t>
  </si>
  <si>
    <t>新图书馆博物馆日常运行资金（三保）</t>
  </si>
  <si>
    <t>市文化馆</t>
  </si>
  <si>
    <t>教科文</t>
    <phoneticPr fontId="73" type="noConversion"/>
  </si>
  <si>
    <t>教科文</t>
    <phoneticPr fontId="73" type="noConversion"/>
  </si>
  <si>
    <t>2080899其他优抚支出</t>
  </si>
  <si>
    <t>退役军人事务局</t>
  </si>
  <si>
    <t>各镇定恤定补人员生活补助</t>
  </si>
  <si>
    <t>此项资金已足额保障，根据实际需求调减支出</t>
    <phoneticPr fontId="73" type="noConversion"/>
  </si>
  <si>
    <t>社保股</t>
    <phoneticPr fontId="73" type="noConversion"/>
  </si>
  <si>
    <t>各镇定恤定补人员生活补助（镇级）</t>
  </si>
  <si>
    <t>2080901退役士兵安置</t>
  </si>
  <si>
    <t>城镇农村退役士兵自谋职业及生产扶持一次性补助</t>
  </si>
  <si>
    <t>2081001儿童福利</t>
  </si>
  <si>
    <t>民政局</t>
  </si>
  <si>
    <t>孤儿补助</t>
  </si>
  <si>
    <t>孤儿补助（镇级）</t>
  </si>
  <si>
    <t>社会散居事实无人抚养儿童</t>
  </si>
  <si>
    <t>2081107残疾人生活和护理补贴</t>
  </si>
  <si>
    <t>残疾人生活津贴及重残人员补贴</t>
  </si>
  <si>
    <t>2081902农村最低生活保障金支出</t>
  </si>
  <si>
    <t>最低生活保障（农村）</t>
  </si>
  <si>
    <t>最低生活保障（镇级）</t>
  </si>
  <si>
    <t>2081901城市最低生活保障金支出</t>
  </si>
  <si>
    <t>最低生活保障（城市）</t>
  </si>
  <si>
    <t>2082102农村特困人员救助供养支出</t>
  </si>
  <si>
    <t>特困供养资金（镇级）</t>
  </si>
  <si>
    <t>特困供养资金（农村）</t>
  </si>
  <si>
    <t>2082101城市特困人员救助供养支出</t>
  </si>
  <si>
    <t>特困供养资金（城市）</t>
  </si>
  <si>
    <t>2100408基本公共卫生服务</t>
  </si>
  <si>
    <t>基本公共卫生服务项目经费</t>
  </si>
  <si>
    <t>社保股</t>
    <phoneticPr fontId="73" type="noConversion"/>
  </si>
  <si>
    <t>行政政法</t>
    <phoneticPr fontId="73" type="noConversion"/>
  </si>
  <si>
    <t>社区“两委”干部工作补贴</t>
  </si>
  <si>
    <t>村务监督委员会成员工作补贴</t>
  </si>
  <si>
    <t>村办公经费</t>
  </si>
  <si>
    <t>社区办公经费</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</si>
</sst>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 #,##0_ ;_ * \-#,##0_ ;_ * &quot;-&quot;_ ;_ @_ "/>
    <numFmt numFmtId="43" formatCode="_ * #,##0.00_ ;_ * \-#,##0.00_ ;_ * &quot;-&quot;??_ ;_ @_ "/>
    <numFmt numFmtId="176" formatCode="0.00_ "/>
    <numFmt numFmtId="177" formatCode="_ &quot;￥&quot;* #,##0_ ;_ &quot;￥&quot;* \-#,##0_ ;_ &quot;￥&quot;* &quot;-&quot;_ ;_ @_ "/>
    <numFmt numFmtId="178" formatCode="#,##0.00_ ;[Red]\-#,##0.00\ "/>
    <numFmt numFmtId="179" formatCode="_ &quot;￥&quot;* #,##0.00_ ;_ &quot;￥&quot;* \-#,##0.00_ ;_ &quot;￥&quot;* &quot;-&quot;??_ ;_ @_ "/>
    <numFmt numFmtId="180" formatCode="0.0"/>
    <numFmt numFmtId="181" formatCode="#,##0;\(#,##0\)"/>
    <numFmt numFmtId="182" formatCode="_ &quot;￥&quot;* #,##0_ ;_ &quot;￥&quot;* \-#,##0_ ;_ &quot;￥&quot;* \-_ ;_ @_ "/>
    <numFmt numFmtId="183" formatCode="_-&quot;$&quot;* #,##0_-;\-&quot;$&quot;* #,##0_-;_-&quot;$&quot;* &quot;-&quot;_-;_-@_-"/>
    <numFmt numFmtId="184" formatCode="_(&quot;$&quot;* #,##0.00_);_(&quot;$&quot;* \(#,##0.00\);_(&quot;$&quot;* &quot;-&quot;??_);_(@_)"/>
    <numFmt numFmtId="185" formatCode="&quot;￥&quot;* _-#,##0.00;&quot;￥&quot;* \-#,##0.00;&quot;￥&quot;* _-&quot;-&quot;??;@"/>
    <numFmt numFmtId="186" formatCode="#,##0;\-#,##0;&quot;-&quot;"/>
    <numFmt numFmtId="187" formatCode="yyyy&quot;年&quot;m&quot;月&quot;d&quot;日&quot;;@"/>
    <numFmt numFmtId="188" formatCode="\$#,##0.00;\(\$#,##0.00\)"/>
    <numFmt numFmtId="189" formatCode="\$#,##0;\(\$#,##0\)"/>
    <numFmt numFmtId="190" formatCode="_(* #,##0.00_);_(* \(#,##0.00\);_(* &quot;-&quot;??_);_(@_)"/>
    <numFmt numFmtId="191" formatCode="_-* #,##0_$_-;\-* #,##0_$_-;_-* &quot;-&quot;_$_-;_-@_-"/>
    <numFmt numFmtId="192" formatCode="0.00000_ "/>
    <numFmt numFmtId="193" formatCode="_-* #,##0.00_$_-;\-* #,##0.00_$_-;_-* &quot;-&quot;??_$_-;_-@_-"/>
    <numFmt numFmtId="194" formatCode="0_);[Red]\(0\)"/>
    <numFmt numFmtId="195" formatCode="_-* #,##0&quot;$&quot;_-;\-* #,##0&quot;$&quot;_-;_-* &quot;-&quot;&quot;$&quot;_-;_-@_-"/>
    <numFmt numFmtId="196" formatCode="_-* #,##0.00&quot;$&quot;_-;\-* #,##0.00&quot;$&quot;_-;_-* &quot;-&quot;??&quot;$&quot;_-;_-@_-"/>
    <numFmt numFmtId="197" formatCode="0;_琀"/>
    <numFmt numFmtId="198" formatCode="#,##0.00_);[Red]\(#,##0.00\)"/>
    <numFmt numFmtId="199" formatCode="* #,##0;* \-#,##0;* &quot;-&quot;;@"/>
    <numFmt numFmtId="200" formatCode="0_ "/>
    <numFmt numFmtId="201" formatCode="0.00_);[Red]\(0.00\)"/>
    <numFmt numFmtId="202" formatCode="#,##0.00_ "/>
    <numFmt numFmtId="203" formatCode="#,##0_ "/>
  </numFmts>
  <fonts count="74">
    <font>
      <sz val="11"/>
      <color theme="1"/>
      <name val="宋体"/>
      <charset val="134"/>
      <scheme val="minor"/>
    </font>
    <font>
      <sz val="22"/>
      <name val="宋体"/>
      <family val="3"/>
      <charset val="134"/>
    </font>
    <font>
      <sz val="11"/>
      <name val="宋体"/>
      <family val="3"/>
      <charset val="134"/>
    </font>
    <font>
      <sz val="11"/>
      <color theme="1"/>
      <name val="宋体"/>
      <family val="3"/>
      <charset val="134"/>
      <scheme val="minor"/>
    </font>
    <font>
      <sz val="24"/>
      <color theme="1"/>
      <name val="宋体"/>
      <family val="3"/>
      <charset val="134"/>
      <scheme val="minor"/>
    </font>
    <font>
      <b/>
      <sz val="12"/>
      <name val="宋体"/>
      <family val="3"/>
      <charset val="134"/>
    </font>
    <font>
      <b/>
      <sz val="12"/>
      <name val="Times New Roman"/>
      <family val="1"/>
    </font>
    <font>
      <sz val="12"/>
      <name val="Times New Roman"/>
      <family val="1"/>
    </font>
    <font>
      <sz val="12"/>
      <name val="宋体"/>
      <family val="3"/>
      <charset val="134"/>
      <scheme val="minor"/>
    </font>
    <font>
      <sz val="12"/>
      <name val="宋体"/>
      <family val="3"/>
      <charset val="134"/>
    </font>
    <font>
      <sz val="12"/>
      <color theme="1"/>
      <name val="宋体"/>
      <family val="3"/>
      <charset val="134"/>
    </font>
    <font>
      <sz val="11"/>
      <color rgb="FFFF0000"/>
      <name val="宋体"/>
      <family val="3"/>
      <charset val="134"/>
      <scheme val="minor"/>
    </font>
    <font>
      <sz val="11"/>
      <name val="宋体"/>
      <family val="3"/>
      <charset val="134"/>
      <scheme val="minor"/>
    </font>
    <font>
      <b/>
      <sz val="20"/>
      <name val="宋体"/>
      <family val="3"/>
      <charset val="134"/>
      <scheme val="minor"/>
    </font>
    <font>
      <b/>
      <sz val="11"/>
      <name val="宋体"/>
      <family val="3"/>
      <charset val="134"/>
      <scheme val="minor"/>
    </font>
    <font>
      <b/>
      <sz val="11"/>
      <color theme="1"/>
      <name val="宋体"/>
      <family val="3"/>
      <charset val="134"/>
    </font>
    <font>
      <sz val="11"/>
      <color theme="1"/>
      <name val="宋体"/>
      <family val="3"/>
      <charset val="134"/>
    </font>
    <font>
      <b/>
      <sz val="22"/>
      <color rgb="FF000000"/>
      <name val="宋体"/>
      <family val="3"/>
      <charset val="134"/>
    </font>
    <font>
      <b/>
      <sz val="11"/>
      <color rgb="FF000000"/>
      <name val="宋体"/>
      <family val="3"/>
      <charset val="134"/>
    </font>
    <font>
      <sz val="11"/>
      <color rgb="FF000000"/>
      <name val="宋体"/>
      <family val="3"/>
      <charset val="134"/>
    </font>
    <font>
      <b/>
      <sz val="18"/>
      <color rgb="FF000000"/>
      <name val="宋体"/>
      <family val="3"/>
      <charset val="134"/>
    </font>
    <font>
      <sz val="11"/>
      <color indexed="8"/>
      <name val="宋体"/>
      <family val="3"/>
      <charset val="134"/>
    </font>
    <font>
      <sz val="11"/>
      <color indexed="20"/>
      <name val="宋体"/>
      <family val="3"/>
      <charset val="134"/>
    </font>
    <font>
      <sz val="10"/>
      <name val="Arial"/>
      <family val="2"/>
    </font>
    <font>
      <b/>
      <i/>
      <sz val="16"/>
      <name val="Helv"/>
      <family val="2"/>
    </font>
    <font>
      <sz val="12"/>
      <color indexed="9"/>
      <name val="宋体"/>
      <family val="3"/>
      <charset val="134"/>
    </font>
    <font>
      <sz val="12"/>
      <color indexed="8"/>
      <name val="宋体"/>
      <family val="3"/>
      <charset val="134"/>
    </font>
    <font>
      <b/>
      <sz val="11"/>
      <color indexed="62"/>
      <name val="宋体"/>
      <family val="3"/>
      <charset val="134"/>
    </font>
    <font>
      <sz val="12"/>
      <color indexed="20"/>
      <name val="宋体"/>
      <family val="3"/>
      <charset val="134"/>
    </font>
    <font>
      <sz val="10"/>
      <name val="Helv"/>
      <family val="2"/>
    </font>
    <font>
      <sz val="12"/>
      <name val="Helv"/>
      <family val="2"/>
    </font>
    <font>
      <u/>
      <sz val="12"/>
      <color indexed="36"/>
      <name val="宋体"/>
      <family val="3"/>
      <charset val="134"/>
    </font>
    <font>
      <sz val="8"/>
      <name val="Times New Roman"/>
      <family val="1"/>
    </font>
    <font>
      <sz val="12"/>
      <name val="Arial"/>
      <family val="2"/>
    </font>
    <font>
      <sz val="11"/>
      <color indexed="9"/>
      <name val="宋体"/>
      <family val="3"/>
      <charset val="134"/>
    </font>
    <font>
      <sz val="10"/>
      <name val="Times New Roman"/>
      <family val="1"/>
    </font>
    <font>
      <sz val="9"/>
      <name val="宋体"/>
      <family val="3"/>
      <charset val="134"/>
    </font>
    <font>
      <b/>
      <sz val="13"/>
      <color indexed="56"/>
      <name val="宋体"/>
      <family val="3"/>
      <charset val="134"/>
    </font>
    <font>
      <sz val="11"/>
      <color indexed="36"/>
      <name val="宋体"/>
      <family val="3"/>
      <charset val="134"/>
    </font>
    <font>
      <sz val="12"/>
      <color indexed="16"/>
      <name val="宋体"/>
      <family val="3"/>
      <charset val="134"/>
    </font>
    <font>
      <b/>
      <sz val="13"/>
      <color indexed="62"/>
      <name val="宋体"/>
      <family val="3"/>
      <charset val="134"/>
    </font>
    <font>
      <b/>
      <sz val="15"/>
      <color indexed="62"/>
      <name val="宋体"/>
      <family val="3"/>
      <charset val="134"/>
    </font>
    <font>
      <b/>
      <sz val="15"/>
      <color indexed="56"/>
      <name val="宋体"/>
      <family val="3"/>
      <charset val="134"/>
    </font>
    <font>
      <b/>
      <sz val="11"/>
      <color indexed="56"/>
      <name val="宋体"/>
      <family val="3"/>
      <charset val="134"/>
    </font>
    <font>
      <sz val="10"/>
      <name val="宋体"/>
      <family val="3"/>
      <charset val="134"/>
    </font>
    <font>
      <sz val="12"/>
      <color indexed="17"/>
      <name val="宋体"/>
      <family val="3"/>
      <charset val="134"/>
    </font>
    <font>
      <b/>
      <sz val="11"/>
      <color indexed="8"/>
      <name val="宋体"/>
      <family val="3"/>
      <charset val="134"/>
    </font>
    <font>
      <sz val="10"/>
      <color indexed="8"/>
      <name val="Arial"/>
      <family val="2"/>
    </font>
    <font>
      <sz val="11"/>
      <name val="ＭＳ Ｐゴシック"/>
      <family val="2"/>
    </font>
    <font>
      <b/>
      <sz val="18"/>
      <color indexed="56"/>
      <name val="宋体"/>
      <family val="3"/>
      <charset val="134"/>
    </font>
    <font>
      <sz val="8"/>
      <name val="Arial"/>
      <family val="2"/>
    </font>
    <font>
      <b/>
      <sz val="12"/>
      <name val="Arial"/>
      <family val="2"/>
    </font>
    <font>
      <b/>
      <sz val="18"/>
      <name val="Arial"/>
      <family val="2"/>
    </font>
    <font>
      <sz val="7"/>
      <name val="Small Fonts"/>
      <family val="2"/>
    </font>
    <font>
      <b/>
      <sz val="18"/>
      <color indexed="62"/>
      <name val="宋体"/>
      <family val="3"/>
      <charset val="134"/>
    </font>
    <font>
      <sz val="11"/>
      <color indexed="62"/>
      <name val="宋体"/>
      <family val="3"/>
      <charset val="134"/>
    </font>
    <font>
      <sz val="11"/>
      <color indexed="60"/>
      <name val="宋体"/>
      <family val="3"/>
      <charset val="134"/>
    </font>
    <font>
      <sz val="11"/>
      <color indexed="17"/>
      <name val="宋体"/>
      <family val="3"/>
      <charset val="134"/>
    </font>
    <font>
      <b/>
      <sz val="10"/>
      <name val="Arial"/>
      <family val="2"/>
    </font>
    <font>
      <sz val="11"/>
      <color indexed="10"/>
      <name val="宋体"/>
      <family val="3"/>
      <charset val="134"/>
    </font>
    <font>
      <sz val="12"/>
      <color theme="1"/>
      <name val="宋体"/>
      <family val="3"/>
      <charset val="134"/>
      <scheme val="minor"/>
    </font>
    <font>
      <u/>
      <sz val="12"/>
      <color indexed="12"/>
      <name val="宋体"/>
      <family val="3"/>
      <charset val="134"/>
    </font>
    <font>
      <sz val="12"/>
      <name val="官帕眉"/>
      <charset val="134"/>
    </font>
    <font>
      <b/>
      <sz val="11"/>
      <color indexed="52"/>
      <name val="宋体"/>
      <family val="3"/>
      <charset val="134"/>
    </font>
    <font>
      <b/>
      <sz val="11"/>
      <color indexed="9"/>
      <name val="宋体"/>
      <family val="3"/>
      <charset val="134"/>
    </font>
    <font>
      <i/>
      <sz val="11"/>
      <color indexed="23"/>
      <name val="宋体"/>
      <family val="3"/>
      <charset val="134"/>
    </font>
    <font>
      <i/>
      <sz val="11"/>
      <color indexed="10"/>
      <name val="宋体"/>
      <family val="3"/>
      <charset val="134"/>
    </font>
    <font>
      <sz val="11"/>
      <color indexed="53"/>
      <name val="宋体"/>
      <family val="3"/>
      <charset val="134"/>
    </font>
    <font>
      <sz val="11"/>
      <color indexed="52"/>
      <name val="宋体"/>
      <family val="3"/>
      <charset val="134"/>
    </font>
    <font>
      <b/>
      <sz val="12"/>
      <color indexed="8"/>
      <name val="宋体"/>
      <family val="3"/>
      <charset val="134"/>
    </font>
    <font>
      <b/>
      <sz val="11"/>
      <color indexed="63"/>
      <name val="宋体"/>
      <family val="3"/>
      <charset val="134"/>
    </font>
    <font>
      <sz val="12"/>
      <name val="Courier"/>
      <family val="3"/>
    </font>
    <font>
      <sz val="12"/>
      <name val="바탕체"/>
      <charset val="134"/>
    </font>
    <font>
      <sz val="9"/>
      <name val="宋体"/>
      <family val="3"/>
      <charset val="134"/>
      <scheme val="minor"/>
    </font>
  </fonts>
  <fills count="4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79985961485641044"/>
        <bgColor indexed="64"/>
      </patternFill>
    </fill>
    <fill>
      <patternFill patternType="solid">
        <fgColor indexed="46"/>
        <bgColor indexed="64"/>
      </patternFill>
    </fill>
    <fill>
      <patternFill patternType="solid">
        <fgColor indexed="27"/>
        <bgColor indexed="64"/>
      </patternFill>
    </fill>
    <fill>
      <patternFill patternType="solid">
        <fgColor indexed="52"/>
        <bgColor indexed="52"/>
      </patternFill>
    </fill>
    <fill>
      <patternFill patternType="solid">
        <fgColor indexed="55"/>
        <bgColor indexed="55"/>
      </patternFill>
    </fill>
    <fill>
      <patternFill patternType="solid">
        <fgColor indexed="47"/>
        <bgColor indexed="47"/>
      </patternFill>
    </fill>
    <fill>
      <patternFill patternType="solid">
        <fgColor indexed="22"/>
        <bgColor indexed="22"/>
      </patternFill>
    </fill>
    <fill>
      <patternFill patternType="solid">
        <fgColor indexed="22"/>
        <bgColor indexed="64"/>
      </patternFill>
    </fill>
    <fill>
      <patternFill patternType="solid">
        <fgColor indexed="45"/>
        <bgColor indexed="64"/>
      </patternFill>
    </fill>
    <fill>
      <patternFill patternType="solid">
        <fgColor indexed="51"/>
        <bgColor indexed="51"/>
      </patternFill>
    </fill>
    <fill>
      <patternFill patternType="solid">
        <fgColor indexed="45"/>
        <bgColor indexed="45"/>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53"/>
        <bgColor indexed="53"/>
      </patternFill>
    </fill>
    <fill>
      <patternFill patternType="solid">
        <fgColor indexed="27"/>
        <bgColor indexed="27"/>
      </patternFill>
    </fill>
    <fill>
      <patternFill patternType="solid">
        <fgColor indexed="42"/>
        <bgColor indexed="64"/>
      </patternFill>
    </fill>
    <fill>
      <patternFill patternType="solid">
        <fgColor indexed="47"/>
        <bgColor indexed="64"/>
      </patternFill>
    </fill>
    <fill>
      <patternFill patternType="solid">
        <fgColor indexed="25"/>
        <bgColor indexed="25"/>
      </patternFill>
    </fill>
    <fill>
      <patternFill patternType="solid">
        <fgColor indexed="54"/>
        <bgColor indexed="54"/>
      </patternFill>
    </fill>
    <fill>
      <patternFill patternType="solid">
        <fgColor indexed="26"/>
        <bgColor indexed="26"/>
      </patternFill>
    </fill>
    <fill>
      <patternFill patternType="solid">
        <fgColor indexed="26"/>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54"/>
        <bgColor indexed="64"/>
      </patternFill>
    </fill>
    <fill>
      <patternFill patternType="solid">
        <fgColor indexed="31"/>
        <bgColor indexed="64"/>
      </patternFill>
    </fill>
    <fill>
      <patternFill patternType="solid">
        <fgColor indexed="9"/>
        <bgColor indexed="64"/>
      </patternFill>
    </fill>
    <fill>
      <patternFill patternType="solid">
        <fgColor indexed="49"/>
        <bgColor indexed="49"/>
      </patternFill>
    </fill>
    <fill>
      <patternFill patternType="solid">
        <fgColor indexed="29"/>
        <bgColor indexed="29"/>
      </patternFill>
    </fill>
    <fill>
      <patternFill patternType="solid">
        <fgColor indexed="43"/>
        <bgColor indexed="43"/>
      </patternFill>
    </fill>
    <fill>
      <patternFill patternType="solid">
        <fgColor indexed="11"/>
        <bgColor indexed="64"/>
      </patternFill>
    </fill>
    <fill>
      <patternFill patternType="solid">
        <fgColor indexed="30"/>
        <bgColor indexed="30"/>
      </patternFill>
    </fill>
    <fill>
      <patternFill patternType="solid">
        <fgColor indexed="52"/>
        <bgColor indexed="64"/>
      </patternFill>
    </fill>
    <fill>
      <patternFill patternType="solid">
        <fgColor indexed="44"/>
        <bgColor indexed="44"/>
      </patternFill>
    </fill>
    <fill>
      <patternFill patternType="solid">
        <fgColor indexed="53"/>
        <bgColor indexed="64"/>
      </patternFill>
    </fill>
    <fill>
      <patternFill patternType="solid">
        <fgColor indexed="42"/>
        <bgColor indexed="42"/>
      </patternFill>
    </fill>
    <fill>
      <patternFill patternType="solid">
        <fgColor indexed="55"/>
        <bgColor indexed="64"/>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s>
  <borders count="3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double">
        <color auto="1"/>
      </bottom>
      <diagonal/>
    </border>
    <border>
      <left/>
      <right/>
      <top/>
      <bottom style="medium">
        <color indexed="54"/>
      </bottom>
      <diagonal/>
    </border>
    <border>
      <left/>
      <right/>
      <top/>
      <bottom style="thick">
        <color indexed="22"/>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62"/>
      </top>
      <bottom style="double">
        <color indexed="62"/>
      </bottom>
      <diagonal/>
    </border>
    <border>
      <left/>
      <right/>
      <top style="medium">
        <color auto="1"/>
      </top>
      <bottom style="medium">
        <color auto="1"/>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style="thin">
        <color indexed="10"/>
      </left>
      <right style="thin">
        <color indexed="10"/>
      </right>
      <top style="thin">
        <color indexed="10"/>
      </top>
      <bottom style="thin">
        <color indexed="1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26">
    <xf numFmtId="0" fontId="0" fillId="0" borderId="0"/>
    <xf numFmtId="0" fontId="9" fillId="0" borderId="0">
      <alignment vertical="center"/>
    </xf>
    <xf numFmtId="0" fontId="9" fillId="0" borderId="0">
      <alignment vertical="center"/>
    </xf>
    <xf numFmtId="0" fontId="9" fillId="0" borderId="0">
      <alignment vertical="center"/>
    </xf>
    <xf numFmtId="0" fontId="26" fillId="10" borderId="0" applyNumberFormat="0" applyBorder="0" applyAlignment="0" applyProtection="0"/>
    <xf numFmtId="0" fontId="9" fillId="0" borderId="0">
      <alignment vertical="center"/>
    </xf>
    <xf numFmtId="0" fontId="9" fillId="0" borderId="0">
      <alignment vertical="center"/>
    </xf>
    <xf numFmtId="0" fontId="29" fillId="0" borderId="0"/>
    <xf numFmtId="0" fontId="21" fillId="0" borderId="0">
      <alignment vertical="center"/>
    </xf>
    <xf numFmtId="0" fontId="25" fillId="8" borderId="0" applyNumberFormat="0" applyBorder="0" applyAlignment="0" applyProtection="0"/>
    <xf numFmtId="41" fontId="23" fillId="0" borderId="0" applyFont="0" applyFill="0" applyBorder="0" applyAlignment="0" applyProtection="0"/>
    <xf numFmtId="0" fontId="23" fillId="0" borderId="0"/>
    <xf numFmtId="0" fontId="9" fillId="0" borderId="0"/>
    <xf numFmtId="0" fontId="21" fillId="0" borderId="0"/>
    <xf numFmtId="0" fontId="25" fillId="7" borderId="0" applyNumberFormat="0" applyBorder="0" applyAlignment="0" applyProtection="0"/>
    <xf numFmtId="0" fontId="21" fillId="15" borderId="0" applyNumberFormat="0" applyBorder="0" applyAlignment="0" applyProtection="0">
      <alignment vertical="center"/>
    </xf>
    <xf numFmtId="0" fontId="21" fillId="0" borderId="0"/>
    <xf numFmtId="0" fontId="34" fillId="17" borderId="0" applyNumberFormat="0" applyBorder="0" applyAlignment="0" applyProtection="0">
      <alignment vertical="center"/>
    </xf>
    <xf numFmtId="182" fontId="9" fillId="0" borderId="0" applyFont="0" applyFill="0" applyBorder="0" applyAlignment="0" applyProtection="0"/>
    <xf numFmtId="0" fontId="7" fillId="0" borderId="0"/>
    <xf numFmtId="0" fontId="9" fillId="0" borderId="0">
      <alignment vertical="center"/>
    </xf>
    <xf numFmtId="0" fontId="9" fillId="0" borderId="0">
      <alignment vertical="center"/>
    </xf>
    <xf numFmtId="0" fontId="23" fillId="0" borderId="0"/>
    <xf numFmtId="0" fontId="9" fillId="0" borderId="0">
      <alignment vertical="center"/>
    </xf>
    <xf numFmtId="9" fontId="9" fillId="0" borderId="0" applyFont="0" applyFill="0" applyBorder="0" applyAlignment="0" applyProtection="0">
      <alignment vertical="center"/>
    </xf>
    <xf numFmtId="0" fontId="9" fillId="0" borderId="0"/>
    <xf numFmtId="0" fontId="21" fillId="0" borderId="0"/>
    <xf numFmtId="0" fontId="7" fillId="0" borderId="0"/>
    <xf numFmtId="177" fontId="9"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5" borderId="0" applyNumberFormat="0" applyBorder="0" applyAlignment="0" applyProtection="0">
      <alignment vertical="center"/>
    </xf>
    <xf numFmtId="0" fontId="9" fillId="0" borderId="0">
      <alignment vertical="center"/>
    </xf>
    <xf numFmtId="0" fontId="9" fillId="0" borderId="0">
      <alignment vertical="center"/>
    </xf>
    <xf numFmtId="183" fontId="23" fillId="0" borderId="0" applyFont="0" applyFill="0" applyBorder="0" applyAlignment="0" applyProtection="0"/>
    <xf numFmtId="0" fontId="2" fillId="0" borderId="10">
      <alignment horizontal="distributed" vertical="center" wrapText="1"/>
    </xf>
    <xf numFmtId="0" fontId="9" fillId="0" borderId="0"/>
    <xf numFmtId="0" fontId="29" fillId="0" borderId="0"/>
    <xf numFmtId="0" fontId="9" fillId="0" borderId="0"/>
    <xf numFmtId="0" fontId="23" fillId="0" borderId="0"/>
    <xf numFmtId="0" fontId="7" fillId="0" borderId="0" applyFont="0" applyFill="0" applyBorder="0" applyAlignment="0" applyProtection="0"/>
    <xf numFmtId="0" fontId="21" fillId="20" borderId="0" applyNumberFormat="0" applyBorder="0" applyAlignment="0" applyProtection="0">
      <alignment vertical="center"/>
    </xf>
    <xf numFmtId="0" fontId="9" fillId="0" borderId="0">
      <alignment vertical="center"/>
    </xf>
    <xf numFmtId="0" fontId="21" fillId="21" borderId="0" applyNumberFormat="0" applyBorder="0" applyAlignment="0" applyProtection="0">
      <alignment vertical="center"/>
    </xf>
    <xf numFmtId="0" fontId="23" fillId="0" borderId="0"/>
    <xf numFmtId="0" fontId="22" fillId="12" borderId="0" applyNumberFormat="0" applyBorder="0" applyAlignment="0" applyProtection="0">
      <alignment vertical="center"/>
    </xf>
    <xf numFmtId="0" fontId="23" fillId="0" borderId="0"/>
    <xf numFmtId="0" fontId="21" fillId="0" borderId="0">
      <alignment vertical="center"/>
    </xf>
    <xf numFmtId="43" fontId="9"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23" fillId="0" borderId="0"/>
    <xf numFmtId="0" fontId="9" fillId="0" borderId="0">
      <alignment vertical="center"/>
    </xf>
    <xf numFmtId="0" fontId="9" fillId="0" borderId="0"/>
    <xf numFmtId="0" fontId="23" fillId="0" borderId="0"/>
    <xf numFmtId="0" fontId="9" fillId="0" borderId="0"/>
    <xf numFmtId="0" fontId="23" fillId="0" borderId="0" applyNumberFormat="0" applyFont="0" applyFill="0" applyBorder="0" applyAlignment="0"/>
    <xf numFmtId="0" fontId="9" fillId="0" borderId="0"/>
    <xf numFmtId="0" fontId="2" fillId="0" borderId="10">
      <alignment horizontal="distributed" vertical="center" wrapText="1"/>
    </xf>
    <xf numFmtId="0" fontId="9" fillId="0" borderId="0"/>
    <xf numFmtId="0" fontId="9" fillId="0" borderId="0"/>
    <xf numFmtId="0" fontId="9" fillId="25" borderId="28" applyNumberFormat="0" applyFont="0" applyAlignment="0" applyProtection="0">
      <alignment vertical="center"/>
    </xf>
    <xf numFmtId="0" fontId="25" fillId="8" borderId="0" applyNumberFormat="0" applyBorder="0" applyAlignment="0" applyProtection="0"/>
    <xf numFmtId="0" fontId="25" fillId="10" borderId="0" applyNumberFormat="0" applyBorder="0" applyAlignment="0" applyProtection="0"/>
    <xf numFmtId="0" fontId="9" fillId="0" borderId="0"/>
    <xf numFmtId="0" fontId="9" fillId="0" borderId="0" applyNumberFormat="0" applyFont="0" applyFill="0" applyBorder="0" applyAlignment="0"/>
    <xf numFmtId="0" fontId="9" fillId="0" borderId="0">
      <alignment vertical="center"/>
    </xf>
    <xf numFmtId="0" fontId="9" fillId="0" borderId="0">
      <alignment vertical="center"/>
    </xf>
    <xf numFmtId="0" fontId="9" fillId="0" borderId="0">
      <alignment vertical="center"/>
    </xf>
    <xf numFmtId="0" fontId="9" fillId="0" borderId="0" applyNumberFormat="0" applyFont="0" applyFill="0" applyBorder="0" applyAlignment="0"/>
    <xf numFmtId="0" fontId="9" fillId="0" borderId="0">
      <alignment vertical="center"/>
    </xf>
    <xf numFmtId="0" fontId="9" fillId="0" borderId="0">
      <alignment vertical="center"/>
    </xf>
    <xf numFmtId="0" fontId="9" fillId="0" borderId="0">
      <alignment vertical="center"/>
    </xf>
    <xf numFmtId="0" fontId="9" fillId="0" borderId="0" applyNumberFormat="0" applyFont="0" applyFill="0" applyBorder="0" applyAlignment="0"/>
    <xf numFmtId="0" fontId="9" fillId="0" borderId="0">
      <alignment vertical="center"/>
    </xf>
    <xf numFmtId="0" fontId="9" fillId="0" borderId="0">
      <alignment vertical="center"/>
    </xf>
    <xf numFmtId="0" fontId="2" fillId="0" borderId="10">
      <alignment horizontal="distributed" vertical="center" wrapText="1"/>
    </xf>
    <xf numFmtId="0" fontId="9" fillId="0" borderId="0"/>
    <xf numFmtId="0" fontId="9" fillId="0" borderId="0" applyNumberFormat="0" applyFont="0" applyFill="0" applyBorder="0" applyAlignment="0"/>
    <xf numFmtId="0" fontId="9" fillId="0" borderId="0">
      <alignment vertical="center"/>
    </xf>
    <xf numFmtId="0" fontId="9" fillId="0" borderId="0">
      <alignment vertical="center"/>
    </xf>
    <xf numFmtId="0" fontId="9" fillId="0" borderId="0" applyNumberFormat="0" applyFont="0" applyFill="0" applyBorder="0" applyAlignment="0"/>
    <xf numFmtId="0" fontId="9" fillId="0" borderId="0">
      <alignment vertical="center"/>
    </xf>
    <xf numFmtId="0" fontId="9" fillId="0" borderId="0">
      <alignment vertical="center"/>
    </xf>
    <xf numFmtId="0" fontId="9" fillId="0" borderId="0" applyNumberFormat="0" applyFont="0" applyFill="0" applyBorder="0" applyAlignment="0"/>
    <xf numFmtId="0" fontId="9" fillId="0" borderId="0">
      <alignment vertical="center"/>
    </xf>
    <xf numFmtId="0" fontId="44" fillId="0" borderId="0" applyNumberFormat="0" applyFont="0" applyFill="0" applyBorder="0" applyAlignment="0"/>
    <xf numFmtId="0" fontId="23" fillId="0" borderId="0"/>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2" fillId="0" borderId="0"/>
    <xf numFmtId="0" fontId="9" fillId="0" borderId="0"/>
    <xf numFmtId="0" fontId="9" fillId="0" borderId="0"/>
    <xf numFmtId="1" fontId="23" fillId="0" borderId="0"/>
    <xf numFmtId="0" fontId="9" fillId="0" borderId="0"/>
    <xf numFmtId="0" fontId="9" fillId="0" borderId="0"/>
    <xf numFmtId="0" fontId="28" fillId="12" borderId="0" applyNumberFormat="0" applyBorder="0" applyAlignment="0" applyProtection="0">
      <alignment vertical="center"/>
    </xf>
    <xf numFmtId="0" fontId="9" fillId="0" borderId="0"/>
    <xf numFmtId="0" fontId="23" fillId="0" borderId="0"/>
    <xf numFmtId="9" fontId="9"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23" fillId="0" borderId="0"/>
    <xf numFmtId="0" fontId="23" fillId="0" borderId="0"/>
    <xf numFmtId="0" fontId="23" fillId="0" borderId="0"/>
    <xf numFmtId="0" fontId="2" fillId="0" borderId="10">
      <alignment horizontal="distributed" vertical="center" wrapText="1"/>
    </xf>
    <xf numFmtId="0" fontId="9" fillId="0" borderId="0"/>
    <xf numFmtId="0" fontId="9" fillId="0" borderId="0"/>
    <xf numFmtId="0" fontId="2" fillId="0" borderId="10">
      <alignment horizontal="distributed" vertical="center" wrapText="1"/>
    </xf>
    <xf numFmtId="0" fontId="45" fillId="20" borderId="0" applyNumberFormat="0" applyBorder="0" applyAlignment="0" applyProtection="0">
      <alignment vertical="center"/>
    </xf>
    <xf numFmtId="0" fontId="9" fillId="0" borderId="0"/>
    <xf numFmtId="0" fontId="9" fillId="0" borderId="0">
      <alignment vertical="center"/>
    </xf>
    <xf numFmtId="0" fontId="34" fillId="28" borderId="0" applyNumberFormat="0" applyBorder="0" applyAlignment="0" applyProtection="0">
      <alignment vertical="center"/>
    </xf>
    <xf numFmtId="0" fontId="23" fillId="0" borderId="0"/>
    <xf numFmtId="0" fontId="23" fillId="0" borderId="0" applyNumberFormat="0" applyFont="0" applyFill="0" applyBorder="0" applyAlignment="0"/>
    <xf numFmtId="0" fontId="23" fillId="0" borderId="0"/>
    <xf numFmtId="0" fontId="9" fillId="0" borderId="0">
      <alignment vertical="center"/>
    </xf>
    <xf numFmtId="0" fontId="9" fillId="0" borderId="0">
      <alignment vertical="center"/>
    </xf>
    <xf numFmtId="0" fontId="23" fillId="0" borderId="0"/>
    <xf numFmtId="0" fontId="9" fillId="0" borderId="0">
      <alignment vertical="center"/>
    </xf>
    <xf numFmtId="0" fontId="23" fillId="0" borderId="0"/>
    <xf numFmtId="0" fontId="9" fillId="0" borderId="0">
      <alignment vertical="center"/>
    </xf>
    <xf numFmtId="0" fontId="23" fillId="0" borderId="0"/>
    <xf numFmtId="0" fontId="9" fillId="0" borderId="0"/>
    <xf numFmtId="0" fontId="9" fillId="0" borderId="0"/>
    <xf numFmtId="0" fontId="34" fillId="11" borderId="0" applyNumberFormat="0" applyBorder="0" applyAlignment="0" applyProtection="0">
      <alignment vertical="center"/>
    </xf>
    <xf numFmtId="0" fontId="9" fillId="0" borderId="0"/>
    <xf numFmtId="0" fontId="9" fillId="0" borderId="0"/>
    <xf numFmtId="0" fontId="34" fillId="30" borderId="0" applyNumberFormat="0" applyBorder="0" applyAlignment="0" applyProtection="0">
      <alignment vertical="center"/>
    </xf>
    <xf numFmtId="0" fontId="9" fillId="0" borderId="0"/>
    <xf numFmtId="9" fontId="9" fillId="0" borderId="0" applyFont="0" applyFill="0" applyBorder="0" applyAlignment="0" applyProtection="0">
      <alignment vertical="center"/>
    </xf>
    <xf numFmtId="0" fontId="9" fillId="0" borderId="0"/>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21" borderId="0" applyNumberFormat="0" applyBorder="0" applyAlignment="0" applyProtection="0">
      <alignment vertical="center"/>
    </xf>
    <xf numFmtId="0" fontId="21" fillId="20" borderId="0" applyNumberFormat="0" applyBorder="0" applyAlignment="0" applyProtection="0">
      <alignment vertical="center"/>
    </xf>
    <xf numFmtId="0" fontId="36" fillId="0" borderId="0"/>
    <xf numFmtId="0" fontId="22" fillId="12" borderId="0" applyNumberFormat="0" applyBorder="0" applyAlignment="0" applyProtection="0">
      <alignment vertical="center"/>
    </xf>
    <xf numFmtId="0" fontId="34" fillId="26" borderId="0" applyNumberFormat="0" applyBorder="0" applyAlignment="0" applyProtection="0">
      <alignment vertical="center"/>
    </xf>
    <xf numFmtId="0" fontId="21" fillId="25" borderId="0" applyNumberFormat="0" applyBorder="0" applyAlignment="0" applyProtection="0">
      <alignment vertical="center"/>
    </xf>
    <xf numFmtId="0" fontId="9" fillId="0" borderId="0"/>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34" fillId="17" borderId="0" applyNumberFormat="0" applyBorder="0" applyAlignment="0" applyProtection="0">
      <alignment vertical="center"/>
    </xf>
    <xf numFmtId="0" fontId="21" fillId="3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4" fillId="36" borderId="0" applyNumberFormat="0" applyBorder="0" applyAlignment="0" applyProtection="0">
      <alignment vertical="center"/>
    </xf>
    <xf numFmtId="0" fontId="21" fillId="6" borderId="0" applyNumberFormat="0" applyBorder="0" applyAlignment="0" applyProtection="0">
      <alignment vertical="center"/>
    </xf>
    <xf numFmtId="0" fontId="21" fillId="21" borderId="0" applyNumberFormat="0" applyBorder="0" applyAlignment="0" applyProtection="0">
      <alignment vertical="center"/>
    </xf>
    <xf numFmtId="0" fontId="34" fillId="28" borderId="0" applyNumberFormat="0" applyBorder="0" applyAlignment="0" applyProtection="0">
      <alignment vertical="center"/>
    </xf>
    <xf numFmtId="0" fontId="21" fillId="21" borderId="0" applyNumberFormat="0" applyBorder="0" applyAlignment="0" applyProtection="0">
      <alignment vertical="center"/>
    </xf>
    <xf numFmtId="0" fontId="23" fillId="0" borderId="0"/>
    <xf numFmtId="0" fontId="21" fillId="16" borderId="0" applyNumberFormat="0" applyBorder="0" applyAlignment="0" applyProtection="0">
      <alignment vertical="center"/>
    </xf>
    <xf numFmtId="0" fontId="25" fillId="37" borderId="0" applyNumberFormat="0" applyBorder="0" applyAlignment="0" applyProtection="0"/>
    <xf numFmtId="0" fontId="9" fillId="0" borderId="0"/>
    <xf numFmtId="0" fontId="21" fillId="16" borderId="0" applyNumberFormat="0" applyBorder="0" applyAlignment="0" applyProtection="0">
      <alignment vertical="center"/>
    </xf>
    <xf numFmtId="0" fontId="25" fillId="18" borderId="0" applyNumberFormat="0" applyBorder="0" applyAlignment="0" applyProtection="0"/>
    <xf numFmtId="0" fontId="21" fillId="0" borderId="0"/>
    <xf numFmtId="0" fontId="21" fillId="30" borderId="0" applyNumberFormat="0" applyBorder="0" applyAlignment="0" applyProtection="0">
      <alignment vertical="center"/>
    </xf>
    <xf numFmtId="0" fontId="25" fillId="23" borderId="0" applyNumberFormat="0" applyBorder="0" applyAlignment="0" applyProtection="0"/>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36" borderId="0" applyNumberFormat="0" applyBorder="0" applyAlignment="0" applyProtection="0">
      <alignment vertical="center"/>
    </xf>
    <xf numFmtId="0" fontId="9" fillId="0" borderId="0">
      <alignment vertical="center"/>
    </xf>
    <xf numFmtId="0" fontId="9" fillId="0" borderId="0">
      <alignment vertical="center"/>
    </xf>
    <xf numFmtId="0" fontId="21" fillId="36" borderId="0" applyNumberFormat="0" applyBorder="0" applyAlignment="0" applyProtection="0">
      <alignment vertical="center"/>
    </xf>
    <xf numFmtId="0" fontId="22" fillId="5" borderId="0" applyNumberFormat="0" applyBorder="0" applyAlignment="0" applyProtection="0">
      <alignment vertical="center"/>
    </xf>
    <xf numFmtId="0" fontId="21" fillId="5"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30"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1" borderId="0" applyNumberFormat="0" applyBorder="0" applyAlignment="0" applyProtection="0">
      <alignment vertical="center"/>
    </xf>
    <xf numFmtId="0" fontId="9" fillId="0" borderId="0"/>
    <xf numFmtId="0" fontId="34" fillId="26" borderId="0" applyNumberFormat="0" applyBorder="0" applyAlignment="0" applyProtection="0">
      <alignment vertical="center"/>
    </xf>
    <xf numFmtId="0" fontId="9" fillId="0" borderId="0"/>
    <xf numFmtId="0" fontId="34" fillId="30" borderId="0" applyNumberFormat="0" applyBorder="0" applyAlignment="0" applyProtection="0">
      <alignment vertical="center"/>
    </xf>
    <xf numFmtId="0" fontId="34" fillId="17" borderId="0" applyNumberFormat="0" applyBorder="0" applyAlignment="0" applyProtection="0">
      <alignment vertical="center"/>
    </xf>
    <xf numFmtId="0" fontId="34" fillId="36" borderId="0" applyNumberFormat="0" applyBorder="0" applyAlignment="0" applyProtection="0">
      <alignment vertical="center"/>
    </xf>
    <xf numFmtId="0" fontId="34" fillId="15" borderId="0" applyNumberFormat="0" applyBorder="0" applyAlignment="0" applyProtection="0">
      <alignment vertical="center"/>
    </xf>
    <xf numFmtId="0" fontId="34" fillId="28"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9" fillId="24" borderId="0" applyNumberFormat="0" applyBorder="0" applyAlignment="0" applyProtection="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21" borderId="0" applyNumberFormat="0" applyBorder="0" applyAlignment="0" applyProtection="0">
      <alignment vertical="center"/>
    </xf>
    <xf numFmtId="9" fontId="9" fillId="0" borderId="0" applyFont="0" applyFill="0" applyBorder="0" applyAlignment="0" applyProtection="0">
      <alignment vertical="center"/>
    </xf>
    <xf numFmtId="0" fontId="26" fillId="9" borderId="0" applyNumberFormat="0" applyBorder="0" applyAlignment="0" applyProtection="0"/>
    <xf numFmtId="0" fontId="26" fillId="39" borderId="0" applyNumberFormat="0" applyBorder="0" applyAlignment="0" applyProtection="0"/>
    <xf numFmtId="0" fontId="25" fillId="19" borderId="0" applyNumberFormat="0" applyBorder="0" applyAlignment="0" applyProtection="0"/>
    <xf numFmtId="0" fontId="26" fillId="9" borderId="0" applyNumberFormat="0" applyBorder="0" applyAlignment="0" applyProtection="0"/>
    <xf numFmtId="0" fontId="9" fillId="0" borderId="0"/>
    <xf numFmtId="0" fontId="25" fillId="22" borderId="0" applyNumberFormat="0" applyBorder="0" applyAlignment="0" applyProtection="0"/>
    <xf numFmtId="0" fontId="21" fillId="0" borderId="0">
      <alignment vertical="center"/>
    </xf>
    <xf numFmtId="0" fontId="25" fillId="13"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5" fillId="23" borderId="0" applyNumberFormat="0" applyBorder="0" applyAlignment="0" applyProtection="0"/>
    <xf numFmtId="9" fontId="9" fillId="0" borderId="0" applyFont="0" applyFill="0" applyBorder="0" applyAlignment="0" applyProtection="0">
      <alignment vertical="center"/>
    </xf>
    <xf numFmtId="0" fontId="26" fillId="9" borderId="0" applyNumberFormat="0" applyBorder="0" applyAlignment="0" applyProtection="0"/>
    <xf numFmtId="9" fontId="9" fillId="0" borderId="0" applyFont="0" applyFill="0" applyBorder="0" applyAlignment="0" applyProtection="0">
      <alignment vertical="center"/>
    </xf>
    <xf numFmtId="0" fontId="26" fillId="10" borderId="0" applyNumberFormat="0" applyBorder="0" applyAlignment="0" applyProtection="0"/>
    <xf numFmtId="0" fontId="9" fillId="0" borderId="0">
      <alignment vertical="center"/>
    </xf>
    <xf numFmtId="0" fontId="25" fillId="14" borderId="0" applyNumberFormat="0" applyBorder="0" applyAlignment="0" applyProtection="0"/>
    <xf numFmtId="0" fontId="25" fillId="33" borderId="0" applyNumberFormat="0" applyBorder="0" applyAlignment="0" applyProtection="0"/>
    <xf numFmtId="0" fontId="26" fillId="9" borderId="0" applyNumberFormat="0" applyBorder="0" applyAlignment="0" applyProtection="0"/>
    <xf numFmtId="0" fontId="26" fillId="19" borderId="0" applyNumberFormat="0" applyBorder="0" applyAlignment="0" applyProtection="0"/>
    <xf numFmtId="0" fontId="9" fillId="0" borderId="0">
      <alignment vertical="center"/>
    </xf>
    <xf numFmtId="0" fontId="9" fillId="0" borderId="0">
      <alignment vertical="center"/>
    </xf>
    <xf numFmtId="0" fontId="23" fillId="0" borderId="0"/>
    <xf numFmtId="0" fontId="25" fillId="19" borderId="0" applyNumberFormat="0" applyBorder="0" applyAlignment="0" applyProtection="0"/>
    <xf numFmtId="0" fontId="25" fillId="34" borderId="0" applyNumberFormat="0" applyBorder="0" applyAlignment="0" applyProtection="0"/>
    <xf numFmtId="0" fontId="26" fillId="9" borderId="0" applyNumberFormat="0" applyBorder="0" applyAlignment="0" applyProtection="0"/>
    <xf numFmtId="0" fontId="9" fillId="0" borderId="0">
      <alignment vertical="center"/>
    </xf>
    <xf numFmtId="0" fontId="28" fillId="5" borderId="0" applyNumberFormat="0" applyBorder="0" applyAlignment="0" applyProtection="0">
      <alignment vertical="center"/>
    </xf>
    <xf numFmtId="0" fontId="26" fillId="24" borderId="0" applyNumberFormat="0" applyBorder="0" applyAlignment="0" applyProtection="0"/>
    <xf numFmtId="0" fontId="9" fillId="0" borderId="0">
      <alignment vertical="center"/>
    </xf>
    <xf numFmtId="0" fontId="9" fillId="0" borderId="0">
      <alignment vertical="center"/>
    </xf>
    <xf numFmtId="0" fontId="25" fillId="35" borderId="0" applyNumberFormat="0" applyBorder="0" applyAlignment="0" applyProtection="0"/>
    <xf numFmtId="186" fontId="47" fillId="0" borderId="0" applyFill="0" applyBorder="0" applyAlignment="0"/>
    <xf numFmtId="41" fontId="23" fillId="0" borderId="0" applyFont="0" applyFill="0" applyBorder="0" applyAlignment="0" applyProtection="0"/>
    <xf numFmtId="0" fontId="9" fillId="0" borderId="0"/>
    <xf numFmtId="41" fontId="23" fillId="0" borderId="0" applyFont="0" applyFill="0" applyBorder="0" applyAlignment="0" applyProtection="0"/>
    <xf numFmtId="0" fontId="9" fillId="0" borderId="0"/>
    <xf numFmtId="0" fontId="31" fillId="0" borderId="0" applyNumberFormat="0" applyFill="0" applyBorder="0" applyAlignment="0" applyProtection="0">
      <alignment vertical="top"/>
      <protection locked="0"/>
    </xf>
    <xf numFmtId="41" fontId="23" fillId="0" borderId="0" applyFont="0" applyFill="0" applyBorder="0" applyAlignment="0" applyProtection="0"/>
    <xf numFmtId="0" fontId="48" fillId="0" borderId="0" applyFont="0" applyFill="0" applyBorder="0" applyAlignment="0" applyProtection="0"/>
    <xf numFmtId="181" fontId="35" fillId="0" borderId="0"/>
    <xf numFmtId="43" fontId="23" fillId="0" borderId="0" applyFont="0" applyFill="0" applyBorder="0" applyAlignment="0" applyProtection="0"/>
    <xf numFmtId="0" fontId="9" fillId="0" borderId="0">
      <alignment vertical="center"/>
    </xf>
    <xf numFmtId="0" fontId="22" fillId="12" borderId="0" applyNumberFormat="0" applyBorder="0" applyAlignment="0" applyProtection="0">
      <alignment vertical="center"/>
    </xf>
    <xf numFmtId="184" fontId="23" fillId="0" borderId="0" applyFont="0" applyFill="0" applyBorder="0" applyAlignment="0" applyProtection="0"/>
    <xf numFmtId="0" fontId="9" fillId="0" borderId="0">
      <alignment vertical="center"/>
    </xf>
    <xf numFmtId="0" fontId="21" fillId="0" borderId="0">
      <alignment vertical="center"/>
    </xf>
    <xf numFmtId="188" fontId="35" fillId="0" borderId="0"/>
    <xf numFmtId="0" fontId="9" fillId="0" borderId="0">
      <alignment vertical="center"/>
    </xf>
    <xf numFmtId="0" fontId="33" fillId="0" borderId="0" applyProtection="0"/>
    <xf numFmtId="189" fontId="35" fillId="0" borderId="0"/>
    <xf numFmtId="0" fontId="9" fillId="0" borderId="0">
      <alignment vertical="center"/>
    </xf>
    <xf numFmtId="0" fontId="21" fillId="0" borderId="0">
      <alignment vertical="center"/>
    </xf>
    <xf numFmtId="0" fontId="47" fillId="0" borderId="0">
      <alignment vertical="top"/>
    </xf>
    <xf numFmtId="0" fontId="9" fillId="0" borderId="0">
      <alignment vertical="center"/>
    </xf>
    <xf numFmtId="0" fontId="9" fillId="0" borderId="0"/>
    <xf numFmtId="0" fontId="9" fillId="0" borderId="0"/>
    <xf numFmtId="0" fontId="9" fillId="0" borderId="0"/>
    <xf numFmtId="0" fontId="9" fillId="0" borderId="0"/>
    <xf numFmtId="0" fontId="22" fillId="5" borderId="0" applyNumberFormat="0" applyBorder="0" applyAlignment="0" applyProtection="0">
      <alignment vertical="center"/>
    </xf>
    <xf numFmtId="0" fontId="9" fillId="0" borderId="0">
      <alignment vertical="center"/>
    </xf>
    <xf numFmtId="2" fontId="33" fillId="0" borderId="0" applyProtection="0"/>
    <xf numFmtId="0" fontId="9" fillId="0" borderId="0">
      <alignment vertical="center"/>
    </xf>
    <xf numFmtId="0" fontId="37" fillId="0" borderId="26" applyNumberFormat="0" applyFill="0" applyAlignment="0" applyProtection="0">
      <alignment vertical="center"/>
    </xf>
    <xf numFmtId="38" fontId="50" fillId="11" borderId="0" applyNumberFormat="0" applyBorder="0" applyAlignment="0" applyProtection="0"/>
    <xf numFmtId="0" fontId="9" fillId="0" borderId="0"/>
    <xf numFmtId="0" fontId="21" fillId="0" borderId="0">
      <alignment vertical="center"/>
    </xf>
    <xf numFmtId="0" fontId="51" fillId="0" borderId="31" applyNumberFormat="0" applyAlignment="0" applyProtection="0">
      <alignment horizontal="left" vertical="center"/>
    </xf>
    <xf numFmtId="0" fontId="51" fillId="0" borderId="18">
      <alignment horizontal="left" vertical="center"/>
    </xf>
    <xf numFmtId="0" fontId="52" fillId="0" borderId="0" applyProtection="0"/>
    <xf numFmtId="0" fontId="51" fillId="0" borderId="0" applyProtection="0"/>
    <xf numFmtId="43" fontId="9" fillId="0" borderId="0" applyFont="0" applyFill="0" applyBorder="0" applyAlignment="0" applyProtection="0">
      <alignment vertical="center"/>
    </xf>
    <xf numFmtId="10" fontId="50" fillId="32" borderId="10" applyNumberFormat="0" applyBorder="0" applyAlignment="0" applyProtection="0"/>
    <xf numFmtId="0" fontId="22" fillId="5" borderId="0" applyNumberFormat="0" applyBorder="0" applyAlignment="0" applyProtection="0">
      <alignment vertical="center"/>
    </xf>
    <xf numFmtId="37" fontId="53" fillId="0" borderId="0"/>
    <xf numFmtId="0" fontId="30" fillId="0" borderId="0"/>
    <xf numFmtId="0" fontId="24" fillId="0" borderId="0"/>
    <xf numFmtId="0" fontId="32" fillId="0" borderId="0"/>
    <xf numFmtId="10" fontId="23" fillId="0" borderId="0" applyFont="0" applyFill="0" applyBorder="0" applyAlignment="0" applyProtection="0"/>
    <xf numFmtId="0" fontId="9" fillId="0" borderId="0">
      <alignment vertical="center"/>
    </xf>
    <xf numFmtId="0" fontId="9" fillId="0" borderId="0" applyNumberFormat="0" applyFill="0" applyBorder="0" applyAlignment="0" applyProtection="0"/>
    <xf numFmtId="0" fontId="33" fillId="0" borderId="24" applyProtection="0"/>
    <xf numFmtId="0" fontId="38" fillId="12" borderId="0" applyNumberFormat="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42" fillId="0" borderId="29" applyNumberFormat="0" applyFill="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42" fillId="0" borderId="29" applyNumberFormat="0" applyFill="0" applyAlignment="0" applyProtection="0">
      <alignment vertical="center"/>
    </xf>
    <xf numFmtId="9" fontId="9" fillId="0" borderId="0" applyFont="0" applyFill="0" applyBorder="0" applyAlignment="0" applyProtection="0">
      <alignment vertical="center"/>
    </xf>
    <xf numFmtId="0" fontId="46" fillId="0" borderId="30" applyNumberFormat="0" applyFill="0" applyAlignment="0" applyProtection="0">
      <alignment vertical="center"/>
    </xf>
    <xf numFmtId="9" fontId="9" fillId="0" borderId="0" applyFont="0" applyFill="0" applyBorder="0" applyAlignment="0" applyProtection="0">
      <alignment vertical="center"/>
    </xf>
    <xf numFmtId="0" fontId="41" fillId="0" borderId="27" applyNumberFormat="0" applyFill="0" applyAlignment="0" applyProtection="0">
      <alignment vertical="center"/>
    </xf>
    <xf numFmtId="9" fontId="9" fillId="0" borderId="0" applyFont="0" applyFill="0" applyBorder="0" applyAlignment="0" applyProtection="0">
      <alignment vertical="center"/>
    </xf>
    <xf numFmtId="0" fontId="37" fillId="0" borderId="26" applyNumberFormat="0" applyFill="0" applyAlignment="0" applyProtection="0">
      <alignment vertical="center"/>
    </xf>
    <xf numFmtId="0" fontId="40" fillId="0" borderId="27" applyNumberFormat="0" applyFill="0" applyAlignment="0" applyProtection="0">
      <alignment vertical="center"/>
    </xf>
    <xf numFmtId="0" fontId="9" fillId="0" borderId="0"/>
    <xf numFmtId="0" fontId="28" fillId="5" borderId="0" applyNumberFormat="0" applyBorder="0" applyAlignment="0" applyProtection="0">
      <alignment vertical="center"/>
    </xf>
    <xf numFmtId="177" fontId="9" fillId="0" borderId="0" applyFont="0" applyFill="0" applyBorder="0" applyAlignment="0" applyProtection="0">
      <alignment vertical="center"/>
    </xf>
    <xf numFmtId="0" fontId="43" fillId="0" borderId="32" applyNumberFormat="0" applyFill="0" applyAlignment="0" applyProtection="0">
      <alignment vertical="center"/>
    </xf>
    <xf numFmtId="177" fontId="9" fillId="0" borderId="0" applyFont="0" applyFill="0" applyBorder="0" applyAlignment="0" applyProtection="0">
      <alignment vertical="center"/>
    </xf>
    <xf numFmtId="0" fontId="43" fillId="0" borderId="32" applyNumberFormat="0" applyFill="0" applyAlignment="0" applyProtection="0">
      <alignment vertical="center"/>
    </xf>
    <xf numFmtId="177" fontId="9" fillId="0" borderId="0" applyFont="0" applyFill="0" applyBorder="0" applyAlignment="0" applyProtection="0">
      <alignment vertical="center"/>
    </xf>
    <xf numFmtId="0" fontId="27" fillId="0" borderId="25" applyNumberFormat="0" applyFill="0" applyAlignment="0" applyProtection="0">
      <alignment vertical="center"/>
    </xf>
    <xf numFmtId="43" fontId="9" fillId="0" borderId="0" applyFont="0" applyFill="0" applyBorder="0" applyAlignment="0" applyProtection="0">
      <alignment vertical="center"/>
    </xf>
    <xf numFmtId="182" fontId="9" fillId="0" borderId="0" applyFont="0" applyFill="0" applyBorder="0" applyAlignment="0" applyProtection="0"/>
    <xf numFmtId="0" fontId="43" fillId="0" borderId="0" applyNumberFormat="0" applyFill="0" applyBorder="0" applyAlignment="0" applyProtection="0">
      <alignment vertical="center"/>
    </xf>
    <xf numFmtId="0" fontId="39" fillId="14" borderId="0" applyNumberFormat="0" applyBorder="0" applyAlignment="0" applyProtection="0"/>
    <xf numFmtId="43" fontId="9" fillId="0" borderId="0" applyFont="0" applyFill="0" applyBorder="0" applyAlignment="0" applyProtection="0">
      <alignment vertical="center"/>
    </xf>
    <xf numFmtId="182" fontId="9" fillId="0" borderId="0" applyFont="0" applyFill="0" applyBorder="0" applyAlignment="0" applyProtection="0"/>
    <xf numFmtId="0" fontId="43" fillId="0" borderId="0" applyNumberFormat="0" applyFill="0" applyBorder="0" applyAlignment="0" applyProtection="0">
      <alignment vertical="center"/>
    </xf>
    <xf numFmtId="43" fontId="9" fillId="0" borderId="0" applyFont="0" applyFill="0" applyBorder="0" applyAlignment="0" applyProtection="0"/>
    <xf numFmtId="182" fontId="9" fillId="0" borderId="0" applyFont="0" applyFill="0" applyBorder="0" applyAlignment="0" applyProtection="0"/>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 fillId="0" borderId="10">
      <alignment horizontal="distributed" vertical="center" wrapText="1"/>
    </xf>
    <xf numFmtId="0" fontId="54" fillId="0" borderId="0" applyNumberFormat="0" applyFill="0" applyBorder="0" applyAlignment="0" applyProtection="0">
      <alignment vertical="center"/>
    </xf>
    <xf numFmtId="0" fontId="2" fillId="0" borderId="10">
      <alignment horizontal="distributed" vertical="center" wrapText="1"/>
    </xf>
    <xf numFmtId="0" fontId="2" fillId="0" borderId="10">
      <alignment horizontal="distributed" vertical="center" wrapText="1"/>
    </xf>
    <xf numFmtId="0" fontId="2" fillId="0" borderId="10">
      <alignment horizontal="distributed" vertical="center" wrapText="1"/>
    </xf>
    <xf numFmtId="0" fontId="2" fillId="0" borderId="10">
      <alignment horizontal="distributed" vertical="center" wrapText="1"/>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9" fillId="0" borderId="0">
      <alignment vertical="center"/>
    </xf>
    <xf numFmtId="0" fontId="9" fillId="0" borderId="0">
      <alignment vertical="center"/>
    </xf>
    <xf numFmtId="0" fontId="22" fillId="12" borderId="0" applyNumberFormat="0" applyBorder="0" applyAlignment="0" applyProtection="0">
      <alignment vertical="center"/>
    </xf>
    <xf numFmtId="0" fontId="9" fillId="0" borderId="0">
      <alignment vertical="center"/>
    </xf>
    <xf numFmtId="0" fontId="9" fillId="0" borderId="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9" fillId="0" borderId="0">
      <alignment vertical="center"/>
    </xf>
    <xf numFmtId="0" fontId="21" fillId="0" borderId="0">
      <alignment vertical="center"/>
    </xf>
    <xf numFmtId="0" fontId="22" fillId="5" borderId="0" applyNumberFormat="0" applyBorder="0" applyAlignment="0" applyProtection="0">
      <alignment vertical="center"/>
    </xf>
    <xf numFmtId="0" fontId="22" fillId="1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21" fillId="0" borderId="0">
      <alignment vertical="center"/>
    </xf>
    <xf numFmtId="0" fontId="21" fillId="0" borderId="0">
      <alignment vertical="center"/>
    </xf>
    <xf numFmtId="0" fontId="9" fillId="0" borderId="0"/>
    <xf numFmtId="0" fontId="21"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9" fillId="0" borderId="0">
      <alignment vertical="center"/>
    </xf>
    <xf numFmtId="0" fontId="9" fillId="0" borderId="0">
      <alignment vertical="center"/>
    </xf>
    <xf numFmtId="0" fontId="2" fillId="0" borderId="0"/>
    <xf numFmtId="0" fontId="9" fillId="0" borderId="0"/>
    <xf numFmtId="0" fontId="21"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alignment vertical="center"/>
    </xf>
    <xf numFmtId="0" fontId="9" fillId="0" borderId="0">
      <alignment vertical="top"/>
    </xf>
    <xf numFmtId="0" fontId="55" fillId="21" borderId="33" applyNumberFormat="0" applyAlignment="0" applyProtection="0">
      <alignment vertical="center"/>
    </xf>
    <xf numFmtId="0" fontId="9" fillId="0" borderId="0">
      <alignment vertical="center"/>
    </xf>
    <xf numFmtId="0" fontId="55" fillId="21" borderId="33" applyNumberFormat="0" applyAlignment="0" applyProtection="0">
      <alignment vertical="center"/>
    </xf>
    <xf numFmtId="0" fontId="36" fillId="0" borderId="0">
      <alignment vertical="center"/>
    </xf>
    <xf numFmtId="0" fontId="34" fillId="40" borderId="0" applyNumberFormat="0" applyBorder="0" applyAlignment="0" applyProtection="0">
      <alignment vertical="center"/>
    </xf>
    <xf numFmtId="0" fontId="21" fillId="0" borderId="0">
      <alignment vertical="center"/>
    </xf>
    <xf numFmtId="0" fontId="21" fillId="0" borderId="0">
      <alignment vertical="center"/>
    </xf>
    <xf numFmtId="0" fontId="9" fillId="0" borderId="0">
      <alignment vertical="center"/>
    </xf>
    <xf numFmtId="0" fontId="9" fillId="0" borderId="0"/>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6" fillId="15" borderId="0" applyNumberFormat="0" applyBorder="0" applyAlignment="0" applyProtection="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21" fillId="0" borderId="0">
      <alignment vertical="center"/>
    </xf>
    <xf numFmtId="0" fontId="36" fillId="0" borderId="0"/>
    <xf numFmtId="0" fontId="36"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6" fillId="0" borderId="0"/>
    <xf numFmtId="0" fontId="36" fillId="0" borderId="0"/>
    <xf numFmtId="0" fontId="36" fillId="0" borderId="0"/>
    <xf numFmtId="0" fontId="57" fillId="20" borderId="0" applyNumberFormat="0" applyBorder="0" applyAlignment="0" applyProtection="0">
      <alignment vertical="center"/>
    </xf>
    <xf numFmtId="0" fontId="36" fillId="0" borderId="0"/>
    <xf numFmtId="0" fontId="9" fillId="0" borderId="0"/>
    <xf numFmtId="0" fontId="9" fillId="0" borderId="0"/>
    <xf numFmtId="0" fontId="36" fillId="0" borderId="0"/>
    <xf numFmtId="0" fontId="36" fillId="0" borderId="0"/>
    <xf numFmtId="0" fontId="44" fillId="0" borderId="0"/>
    <xf numFmtId="0" fontId="36"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4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44" fillId="0" borderId="0"/>
    <xf numFmtId="0" fontId="21" fillId="0" borderId="0">
      <alignment vertical="center"/>
    </xf>
    <xf numFmtId="0" fontId="9" fillId="0" borderId="0">
      <alignment vertical="center"/>
    </xf>
    <xf numFmtId="0" fontId="21"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4" fillId="0" borderId="0"/>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190" fontId="3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4" fillId="0" borderId="0"/>
    <xf numFmtId="179" fontId="9" fillId="0" borderId="0" applyFont="0" applyFill="0" applyBorder="0" applyAlignment="0" applyProtection="0">
      <alignment vertical="center"/>
    </xf>
    <xf numFmtId="0" fontId="21" fillId="0" borderId="0">
      <alignment vertical="center"/>
    </xf>
    <xf numFmtId="0" fontId="21" fillId="0" borderId="0">
      <alignment vertical="center"/>
    </xf>
    <xf numFmtId="185" fontId="58"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36" fillId="0" borderId="0"/>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59"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xf numFmtId="0" fontId="36" fillId="0" borderId="0"/>
    <xf numFmtId="0" fontId="9" fillId="0" borderId="0"/>
    <xf numFmtId="0" fontId="9" fillId="0" borderId="0"/>
    <xf numFmtId="0" fontId="36" fillId="0" borderId="0"/>
    <xf numFmtId="0" fontId="9" fillId="0" borderId="0"/>
    <xf numFmtId="0" fontId="36" fillId="0" borderId="0"/>
    <xf numFmtId="0" fontId="9" fillId="0" borderId="0"/>
    <xf numFmtId="0" fontId="36" fillId="0" borderId="0"/>
    <xf numFmtId="0" fontId="21" fillId="0" borderId="0">
      <alignment vertical="center"/>
    </xf>
    <xf numFmtId="0" fontId="36" fillId="0" borderId="0">
      <alignment vertical="center"/>
    </xf>
    <xf numFmtId="0" fontId="9" fillId="0" borderId="0"/>
    <xf numFmtId="0" fontId="21" fillId="0" borderId="0">
      <alignment vertical="center"/>
    </xf>
    <xf numFmtId="0" fontId="9" fillId="0" borderId="0">
      <alignment vertical="center"/>
    </xf>
    <xf numFmtId="0" fontId="21" fillId="0" borderId="0">
      <alignment vertical="center"/>
    </xf>
    <xf numFmtId="0" fontId="9" fillId="0" borderId="0" applyNumberFormat="0" applyFont="0" applyFill="0" applyBorder="0" applyAlignment="0"/>
    <xf numFmtId="0" fontId="9" fillId="0" borderId="0" applyNumberFormat="0" applyFont="0" applyFill="0" applyBorder="0" applyAlignment="0"/>
    <xf numFmtId="0" fontId="9" fillId="0" borderId="0" applyNumberFormat="0" applyFont="0" applyFill="0" applyBorder="0" applyAlignment="0"/>
    <xf numFmtId="0" fontId="9" fillId="0" borderId="0" applyNumberFormat="0" applyFont="0" applyFill="0" applyBorder="0" applyAlignment="0"/>
    <xf numFmtId="0" fontId="9" fillId="0" borderId="0" applyNumberFormat="0" applyFont="0" applyFill="0" applyBorder="0" applyAlignment="0"/>
    <xf numFmtId="0" fontId="9" fillId="0" borderId="0" applyNumberFormat="0" applyFont="0" applyFill="0" applyBorder="0" applyAlignment="0"/>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21" fillId="0" borderId="0"/>
    <xf numFmtId="0" fontId="9" fillId="0" borderId="0">
      <alignment vertical="center"/>
    </xf>
    <xf numFmtId="0" fontId="2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21" fillId="0" borderId="0">
      <alignment vertical="center"/>
    </xf>
    <xf numFmtId="0" fontId="31" fillId="0" borderId="0" applyNumberFormat="0" applyFill="0" applyBorder="0" applyAlignment="0" applyProtection="0">
      <alignment vertical="top"/>
      <protection locked="0"/>
    </xf>
    <xf numFmtId="0" fontId="23" fillId="0" borderId="0"/>
    <xf numFmtId="0" fontId="9" fillId="0" borderId="0"/>
    <xf numFmtId="0" fontId="31"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31" fillId="0" borderId="0" applyNumberFormat="0" applyFill="0" applyBorder="0" applyAlignment="0" applyProtection="0">
      <alignment vertical="top"/>
      <protection locked="0"/>
    </xf>
    <xf numFmtId="0" fontId="9" fillId="0" borderId="0"/>
    <xf numFmtId="0" fontId="31" fillId="0" borderId="0" applyNumberFormat="0" applyFill="0" applyBorder="0" applyAlignment="0" applyProtection="0">
      <alignment vertical="top"/>
      <protection locked="0"/>
    </xf>
    <xf numFmtId="0" fontId="9" fillId="0" borderId="0"/>
    <xf numFmtId="177" fontId="9" fillId="0" borderId="0" applyFont="0" applyFill="0" applyBorder="0" applyAlignment="0" applyProtection="0">
      <alignment vertical="center"/>
    </xf>
    <xf numFmtId="0" fontId="9" fillId="0" borderId="0"/>
    <xf numFmtId="0" fontId="9" fillId="0" borderId="0"/>
    <xf numFmtId="0" fontId="3" fillId="0" borderId="0"/>
    <xf numFmtId="0" fontId="3" fillId="0" borderId="0"/>
    <xf numFmtId="0" fontId="23" fillId="0" borderId="0"/>
    <xf numFmtId="0" fontId="2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9" fillId="0" borderId="0" applyNumberFormat="0" applyFill="0" applyBorder="0" applyAlignment="0" applyProtection="0"/>
    <xf numFmtId="9" fontId="62" fillId="0" borderId="0" applyFont="0" applyFill="0" applyBorder="0" applyAlignment="0" applyProtection="0"/>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45" fillId="41" borderId="0" applyNumberFormat="0" applyBorder="0" applyAlignment="0" applyProtection="0"/>
    <xf numFmtId="0" fontId="45"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45" fillId="6" borderId="0" applyNumberFormat="0" applyBorder="0" applyAlignment="0" applyProtection="0">
      <alignment vertical="center"/>
    </xf>
    <xf numFmtId="0" fontId="45" fillId="41" borderId="0" applyNumberFormat="0" applyBorder="0" applyAlignment="0" applyProtection="0"/>
    <xf numFmtId="0" fontId="57" fillId="6"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6"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6" fillId="0" borderId="30" applyNumberFormat="0" applyFill="0" applyAlignment="0" applyProtection="0">
      <alignment vertical="center"/>
    </xf>
    <xf numFmtId="0" fontId="46" fillId="0" borderId="34" applyNumberFormat="0" applyFill="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79" fontId="9" fillId="0" borderId="0" applyFont="0" applyFill="0" applyBorder="0" applyAlignment="0" applyProtection="0">
      <alignment vertical="center"/>
    </xf>
    <xf numFmtId="187" fontId="58" fillId="0" borderId="0" applyFont="0" applyFill="0" applyBorder="0" applyAlignment="0" applyProtection="0"/>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43" fontId="9" fillId="0" borderId="0" applyFont="0" applyFill="0" applyBorder="0" applyAlignment="0" applyProtection="0">
      <alignment vertical="center"/>
    </xf>
    <xf numFmtId="182" fontId="9" fillId="0" borderId="0" applyFont="0" applyFill="0" applyBorder="0" applyAlignment="0" applyProtection="0"/>
    <xf numFmtId="43" fontId="9" fillId="0" borderId="0" applyFont="0" applyFill="0" applyBorder="0" applyAlignment="0" applyProtection="0">
      <alignment vertical="center"/>
    </xf>
    <xf numFmtId="182" fontId="9" fillId="0" borderId="0" applyFont="0" applyFill="0" applyBorder="0" applyAlignment="0" applyProtection="0"/>
    <xf numFmtId="0" fontId="63" fillId="11" borderId="33" applyNumberFormat="0" applyAlignment="0" applyProtection="0">
      <alignment vertical="center"/>
    </xf>
    <xf numFmtId="0" fontId="63" fillId="11" borderId="33" applyNumberFormat="0" applyAlignment="0" applyProtection="0">
      <alignment vertical="center"/>
    </xf>
    <xf numFmtId="0" fontId="63" fillId="32" borderId="35" applyNumberFormat="0" applyAlignment="0" applyProtection="0">
      <alignment vertical="center"/>
    </xf>
    <xf numFmtId="0" fontId="64" fillId="42" borderId="36" applyNumberFormat="0" applyAlignment="0" applyProtection="0">
      <alignment vertical="center"/>
    </xf>
    <xf numFmtId="0" fontId="64" fillId="42" borderId="36" applyNumberFormat="0" applyAlignment="0" applyProtection="0">
      <alignment vertical="center"/>
    </xf>
    <xf numFmtId="180" fontId="2" fillId="0" borderId="10">
      <alignment vertical="center"/>
      <protection locked="0"/>
    </xf>
    <xf numFmtId="0" fontId="64" fillId="42" borderId="36"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7" applyNumberFormat="0" applyFill="0" applyAlignment="0" applyProtection="0">
      <alignment vertical="center"/>
    </xf>
    <xf numFmtId="0" fontId="68" fillId="0" borderId="37" applyNumberFormat="0" applyFill="0" applyAlignment="0" applyProtection="0">
      <alignment vertical="center"/>
    </xf>
    <xf numFmtId="0" fontId="68" fillId="0" borderId="37" applyNumberFormat="0" applyFill="0" applyAlignment="0" applyProtection="0">
      <alignment vertical="center"/>
    </xf>
    <xf numFmtId="191" fontId="7" fillId="0" borderId="0" applyFont="0" applyFill="0" applyBorder="0" applyAlignment="0" applyProtection="0"/>
    <xf numFmtId="19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0" fontId="35" fillId="0" borderId="0"/>
    <xf numFmtId="41" fontId="35" fillId="0" borderId="0" applyFont="0" applyFill="0" applyBorder="0" applyAlignment="0" applyProtection="0"/>
    <xf numFmtId="43" fontId="35" fillId="0" borderId="0" applyFont="0" applyFill="0" applyBorder="0" applyAlignment="0" applyProtection="0"/>
    <xf numFmtId="0"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90" fontId="21"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97" fontId="58" fillId="0" borderId="0" applyFont="0" applyFill="0" applyBorder="0" applyAlignment="0" applyProtection="0"/>
    <xf numFmtId="199" fontId="58" fillId="0" borderId="0" applyFont="0" applyFill="0" applyBorder="0" applyAlignment="0" applyProtection="0"/>
    <xf numFmtId="43" fontId="9" fillId="0" borderId="0" applyFont="0" applyFill="0" applyBorder="0" applyAlignment="0" applyProtection="0"/>
    <xf numFmtId="0" fontId="62" fillId="0" borderId="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30"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0"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28" borderId="0" applyNumberFormat="0" applyBorder="0" applyAlignment="0" applyProtection="0">
      <alignment vertical="center"/>
    </xf>
    <xf numFmtId="0" fontId="34" fillId="47"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70" fillId="11" borderId="38" applyNumberFormat="0" applyAlignment="0" applyProtection="0">
      <alignment vertical="center"/>
    </xf>
    <xf numFmtId="0" fontId="70" fillId="11" borderId="38" applyNumberFormat="0" applyAlignment="0" applyProtection="0">
      <alignment vertical="center"/>
    </xf>
    <xf numFmtId="0" fontId="70" fillId="32" borderId="38" applyNumberFormat="0" applyAlignment="0" applyProtection="0">
      <alignment vertical="center"/>
    </xf>
    <xf numFmtId="0" fontId="55" fillId="21" borderId="35" applyNumberFormat="0" applyAlignment="0" applyProtection="0">
      <alignment vertical="center"/>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1" fontId="2" fillId="0" borderId="10">
      <alignment vertical="center"/>
      <protection locked="0"/>
    </xf>
    <xf numFmtId="0" fontId="71" fillId="0" borderId="0"/>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180" fontId="2" fillId="0" borderId="10">
      <alignment vertical="center"/>
      <protection locked="0"/>
    </xf>
    <xf numFmtId="0" fontId="47" fillId="0" borderId="0">
      <alignment vertical="top"/>
    </xf>
    <xf numFmtId="0" fontId="23" fillId="0" borderId="0" applyNumberFormat="0" applyFont="0" applyFill="0" applyBorder="0" applyAlignment="0"/>
    <xf numFmtId="0" fontId="23" fillId="0" borderId="0"/>
    <xf numFmtId="0" fontId="29" fillId="0" borderId="0"/>
    <xf numFmtId="0" fontId="23" fillId="0" borderId="0"/>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9" fillId="25" borderId="28" applyNumberFormat="0" applyFont="0" applyAlignment="0" applyProtection="0">
      <alignment vertical="center"/>
    </xf>
    <xf numFmtId="0" fontId="23" fillId="25" borderId="28" applyNumberFormat="0" applyFont="0" applyAlignment="0" applyProtection="0">
      <alignment vertical="center"/>
    </xf>
    <xf numFmtId="38" fontId="48" fillId="0" borderId="0" applyFont="0" applyFill="0" applyBorder="0" applyAlignment="0" applyProtection="0"/>
    <xf numFmtId="40" fontId="48" fillId="0" borderId="0" applyFont="0" applyFill="0" applyBorder="0" applyAlignment="0" applyProtection="0"/>
    <xf numFmtId="0" fontId="48" fillId="0" borderId="0" applyFont="0" applyFill="0" applyBorder="0" applyAlignment="0" applyProtection="0"/>
    <xf numFmtId="0" fontId="72" fillId="0" borderId="0"/>
  </cellStyleXfs>
  <cellXfs count="261">
    <xf numFmtId="0" fontId="0" fillId="0" borderId="0" xfId="0"/>
    <xf numFmtId="0" fontId="0" fillId="0" borderId="0" xfId="0" applyFont="1"/>
    <xf numFmtId="0" fontId="1" fillId="0" borderId="0" xfId="0" applyFont="1"/>
    <xf numFmtId="0" fontId="2" fillId="0" borderId="0" xfId="0" applyFont="1"/>
    <xf numFmtId="194" fontId="0" fillId="0" borderId="0" xfId="0" applyNumberFormat="1" applyFont="1"/>
    <xf numFmtId="200" fontId="0" fillId="0" borderId="0" xfId="0" applyNumberFormat="1" applyFont="1"/>
    <xf numFmtId="0" fontId="3" fillId="0" borderId="0" xfId="0" applyFont="1"/>
    <xf numFmtId="194" fontId="5" fillId="0" borderId="10" xfId="0" applyNumberFormat="1" applyFont="1" applyBorder="1" applyAlignment="1">
      <alignment horizontal="center" vertical="center" wrapText="1"/>
    </xf>
    <xf numFmtId="194" fontId="0" fillId="0" borderId="9" xfId="0" applyNumberFormat="1" applyFont="1" applyBorder="1" applyAlignment="1">
      <alignment horizontal="left" vertical="center" wrapText="1"/>
    </xf>
    <xf numFmtId="41" fontId="5" fillId="0" borderId="10" xfId="0" applyNumberFormat="1" applyFont="1" applyBorder="1" applyAlignment="1">
      <alignment vertical="center" wrapText="1"/>
    </xf>
    <xf numFmtId="194" fontId="5" fillId="0" borderId="10" xfId="0" applyNumberFormat="1" applyFont="1" applyBorder="1" applyAlignment="1">
      <alignment vertical="center" wrapText="1"/>
    </xf>
    <xf numFmtId="194" fontId="5" fillId="0" borderId="10" xfId="0" applyNumberFormat="1" applyFont="1" applyBorder="1" applyAlignment="1">
      <alignment vertical="center"/>
    </xf>
    <xf numFmtId="194" fontId="5" fillId="0" borderId="12" xfId="0" applyNumberFormat="1" applyFont="1" applyBorder="1" applyAlignment="1">
      <alignment vertical="center"/>
    </xf>
    <xf numFmtId="194" fontId="0" fillId="0" borderId="9" xfId="0" applyNumberFormat="1" applyFont="1" applyBorder="1"/>
    <xf numFmtId="49" fontId="5" fillId="0" borderId="9" xfId="0" applyNumberFormat="1" applyFont="1" applyBorder="1" applyAlignment="1">
      <alignment horizontal="right" vertical="center" wrapText="1"/>
    </xf>
    <xf numFmtId="194" fontId="6" fillId="0" borderId="10" xfId="0" applyNumberFormat="1" applyFont="1" applyBorder="1" applyAlignment="1">
      <alignment vertical="center" wrapText="1"/>
    </xf>
    <xf numFmtId="194" fontId="5" fillId="0" borderId="13" xfId="0" applyNumberFormat="1" applyFont="1" applyBorder="1" applyAlignment="1">
      <alignment vertical="center"/>
    </xf>
    <xf numFmtId="194" fontId="5" fillId="0" borderId="9" xfId="0" applyNumberFormat="1" applyFont="1" applyBorder="1" applyAlignment="1">
      <alignment horizontal="left" vertical="center" wrapText="1"/>
    </xf>
    <xf numFmtId="49" fontId="0" fillId="0" borderId="9" xfId="0" applyNumberFormat="1" applyFont="1" applyBorder="1" applyAlignment="1">
      <alignment horizontal="right" vertical="center" wrapText="1"/>
    </xf>
    <xf numFmtId="41" fontId="0" fillId="0" borderId="10" xfId="0" applyNumberFormat="1" applyFont="1" applyBorder="1" applyAlignment="1">
      <alignment horizontal="left" vertical="center" wrapText="1" indent="1"/>
    </xf>
    <xf numFmtId="194" fontId="0" fillId="0" borderId="10" xfId="0" applyNumberFormat="1" applyFont="1" applyFill="1" applyBorder="1" applyAlignment="1">
      <alignment vertical="center" wrapText="1"/>
    </xf>
    <xf numFmtId="194" fontId="0" fillId="0" borderId="10" xfId="0" applyNumberFormat="1" applyFont="1" applyFill="1" applyBorder="1" applyAlignment="1">
      <alignment vertical="center"/>
    </xf>
    <xf numFmtId="194" fontId="0" fillId="0" borderId="13" xfId="0" applyNumberFormat="1" applyFont="1" applyFill="1" applyBorder="1" applyAlignment="1">
      <alignment vertical="center"/>
    </xf>
    <xf numFmtId="194" fontId="0" fillId="0" borderId="12" xfId="0" applyNumberFormat="1" applyFont="1" applyFill="1" applyBorder="1" applyAlignment="1">
      <alignment vertical="center"/>
    </xf>
    <xf numFmtId="194" fontId="0" fillId="0" borderId="9" xfId="0" applyNumberFormat="1" applyFont="1" applyBorder="1" applyAlignment="1">
      <alignment horizontal="right" vertical="center" wrapText="1"/>
    </xf>
    <xf numFmtId="194" fontId="0" fillId="0" borderId="10" xfId="0" applyNumberFormat="1" applyFont="1" applyBorder="1" applyAlignment="1">
      <alignment horizontal="left" vertical="center" wrapText="1" indent="1"/>
    </xf>
    <xf numFmtId="49" fontId="5" fillId="0" borderId="9" xfId="0" applyNumberFormat="1" applyFont="1" applyFill="1" applyBorder="1" applyAlignment="1">
      <alignment horizontal="right" vertical="center" wrapText="1"/>
    </xf>
    <xf numFmtId="41" fontId="6" fillId="0" borderId="10" xfId="0" applyNumberFormat="1" applyFont="1" applyFill="1" applyBorder="1" applyAlignment="1">
      <alignment vertical="center" wrapText="1"/>
    </xf>
    <xf numFmtId="194" fontId="7" fillId="0" borderId="10" xfId="0" applyNumberFormat="1" applyFont="1" applyFill="1" applyBorder="1" applyAlignment="1">
      <alignment vertical="center" wrapText="1"/>
    </xf>
    <xf numFmtId="194" fontId="0" fillId="0" borderId="10" xfId="0" applyNumberFormat="1" applyFont="1" applyBorder="1" applyAlignment="1">
      <alignment vertical="center"/>
    </xf>
    <xf numFmtId="194" fontId="0" fillId="0" borderId="13" xfId="0" applyNumberFormat="1" applyFont="1" applyBorder="1" applyAlignment="1">
      <alignment vertical="center"/>
    </xf>
    <xf numFmtId="194" fontId="0" fillId="0" borderId="12" xfId="0" applyNumberFormat="1" applyFont="1" applyBorder="1" applyAlignment="1">
      <alignment vertical="center"/>
    </xf>
    <xf numFmtId="194" fontId="5" fillId="0" borderId="10" xfId="0" applyNumberFormat="1" applyFont="1" applyBorder="1" applyAlignment="1">
      <alignment horizontal="left" vertical="center" wrapText="1"/>
    </xf>
    <xf numFmtId="194" fontId="5" fillId="0" borderId="9" xfId="0" applyNumberFormat="1" applyFont="1" applyFill="1" applyBorder="1" applyAlignment="1">
      <alignment horizontal="right" vertical="center" wrapText="1"/>
    </xf>
    <xf numFmtId="194" fontId="5" fillId="0" borderId="10" xfId="0" applyNumberFormat="1" applyFont="1" applyFill="1" applyBorder="1" applyAlignment="1">
      <alignment vertical="center" wrapText="1"/>
    </xf>
    <xf numFmtId="0" fontId="5" fillId="0" borderId="10" xfId="0" applyFont="1" applyFill="1" applyBorder="1" applyAlignment="1">
      <alignment wrapText="1"/>
    </xf>
    <xf numFmtId="194" fontId="0" fillId="0" borderId="9" xfId="0" applyNumberFormat="1" applyFont="1" applyFill="1" applyBorder="1"/>
    <xf numFmtId="194" fontId="0" fillId="0" borderId="10" xfId="0" applyNumberFormat="1" applyFill="1" applyBorder="1" applyAlignment="1">
      <alignment horizontal="left" vertical="center" wrapText="1" indent="2"/>
    </xf>
    <xf numFmtId="194" fontId="5" fillId="0" borderId="10" xfId="0" applyNumberFormat="1" applyFont="1" applyFill="1" applyBorder="1" applyAlignment="1">
      <alignment vertical="center"/>
    </xf>
    <xf numFmtId="194" fontId="5" fillId="0" borderId="12" xfId="0" applyNumberFormat="1" applyFont="1" applyFill="1" applyBorder="1" applyAlignment="1">
      <alignment vertical="center"/>
    </xf>
    <xf numFmtId="41" fontId="8" fillId="0" borderId="10" xfId="0" applyNumberFormat="1" applyFont="1" applyFill="1" applyBorder="1" applyAlignment="1">
      <alignment vertical="center" wrapText="1"/>
    </xf>
    <xf numFmtId="194" fontId="9" fillId="0" borderId="12" xfId="0" applyNumberFormat="1" applyFont="1" applyFill="1" applyBorder="1" applyAlignment="1">
      <alignment vertical="center"/>
    </xf>
    <xf numFmtId="194" fontId="3" fillId="0" borderId="10" xfId="0" applyNumberFormat="1" applyFont="1" applyFill="1" applyBorder="1" applyAlignment="1">
      <alignment horizontal="left" vertical="center" indent="2"/>
    </xf>
    <xf numFmtId="0" fontId="0" fillId="0" borderId="10" xfId="0" applyFont="1" applyBorder="1" applyAlignment="1">
      <alignment horizontal="left" vertical="center"/>
    </xf>
    <xf numFmtId="194" fontId="0" fillId="0" borderId="9" xfId="0" applyNumberFormat="1" applyFont="1" applyFill="1" applyBorder="1" applyAlignment="1">
      <alignment horizontal="right" vertical="center" wrapText="1"/>
    </xf>
    <xf numFmtId="194" fontId="0" fillId="0" borderId="10" xfId="0" applyNumberFormat="1" applyFont="1" applyBorder="1" applyAlignment="1">
      <alignment vertical="center" wrapText="1"/>
    </xf>
    <xf numFmtId="49" fontId="0" fillId="0" borderId="9" xfId="0" applyNumberFormat="1" applyFont="1" applyFill="1" applyBorder="1" applyAlignment="1">
      <alignment horizontal="left" vertical="center" wrapText="1"/>
    </xf>
    <xf numFmtId="41" fontId="8" fillId="0" borderId="10" xfId="0" applyNumberFormat="1" applyFont="1" applyFill="1" applyBorder="1" applyAlignment="1">
      <alignment horizontal="left" vertical="center" wrapText="1"/>
    </xf>
    <xf numFmtId="194" fontId="0" fillId="0" borderId="10" xfId="0" applyNumberFormat="1" applyFont="1" applyFill="1" applyBorder="1" applyAlignment="1">
      <alignment horizontal="left" vertical="center" wrapText="1" indent="1"/>
    </xf>
    <xf numFmtId="49" fontId="0" fillId="0" borderId="9" xfId="0" applyNumberFormat="1" applyFont="1" applyBorder="1" applyAlignment="1">
      <alignment horizontal="left" vertical="center" wrapText="1"/>
    </xf>
    <xf numFmtId="194" fontId="0" fillId="0" borderId="9" xfId="0" applyNumberFormat="1" applyFont="1" applyFill="1" applyBorder="1" applyAlignment="1">
      <alignment horizontal="left" vertical="center" wrapText="1"/>
    </xf>
    <xf numFmtId="0" fontId="0" fillId="0" borderId="10" xfId="0" applyFont="1" applyBorder="1" applyAlignment="1">
      <alignment vertical="center"/>
    </xf>
    <xf numFmtId="0" fontId="0" fillId="0" borderId="10" xfId="0" applyFont="1" applyBorder="1"/>
    <xf numFmtId="194" fontId="0" fillId="0" borderId="10" xfId="0" applyNumberFormat="1" applyFont="1" applyFill="1" applyBorder="1" applyAlignment="1">
      <alignment horizontal="left" vertical="center" wrapText="1" indent="2"/>
    </xf>
    <xf numFmtId="194" fontId="0" fillId="0" borderId="10" xfId="0" applyNumberFormat="1" applyFont="1" applyFill="1" applyBorder="1" applyAlignment="1">
      <alignment horizontal="left" vertical="center" indent="2"/>
    </xf>
    <xf numFmtId="194" fontId="5" fillId="0" borderId="9" xfId="0" applyNumberFormat="1" applyFont="1" applyFill="1" applyBorder="1" applyAlignment="1">
      <alignment vertical="center" wrapText="1"/>
    </xf>
    <xf numFmtId="194" fontId="5" fillId="0" borderId="10" xfId="0" applyNumberFormat="1" applyFont="1" applyFill="1" applyBorder="1" applyAlignment="1">
      <alignment horizontal="center" vertical="center" wrapText="1"/>
    </xf>
    <xf numFmtId="194" fontId="5" fillId="0" borderId="9" xfId="0" applyNumberFormat="1" applyFont="1" applyBorder="1" applyAlignment="1">
      <alignment vertical="center" wrapText="1"/>
    </xf>
    <xf numFmtId="194" fontId="0" fillId="0" borderId="10" xfId="0" applyNumberFormat="1" applyFont="1" applyFill="1" applyBorder="1"/>
    <xf numFmtId="194" fontId="0" fillId="0" borderId="13" xfId="0" applyNumberFormat="1" applyFont="1" applyFill="1" applyBorder="1"/>
    <xf numFmtId="194" fontId="0" fillId="0" borderId="12" xfId="0" applyNumberFormat="1" applyFont="1" applyFill="1" applyBorder="1"/>
    <xf numFmtId="194" fontId="5" fillId="0" borderId="9" xfId="0" applyNumberFormat="1" applyFont="1" applyFill="1" applyBorder="1" applyAlignment="1">
      <alignment horizontal="center" vertical="center" wrapText="1"/>
    </xf>
    <xf numFmtId="194" fontId="5" fillId="0" borderId="13" xfId="0" applyNumberFormat="1" applyFont="1" applyFill="1" applyBorder="1" applyAlignment="1">
      <alignment vertical="center"/>
    </xf>
    <xf numFmtId="194" fontId="5" fillId="0" borderId="10" xfId="0" applyNumberFormat="1" applyFont="1" applyFill="1" applyBorder="1" applyAlignment="1">
      <alignment horizontal="left" vertical="center" wrapText="1"/>
    </xf>
    <xf numFmtId="194" fontId="0" fillId="0" borderId="10" xfId="0" applyNumberFormat="1" applyFont="1" applyBorder="1" applyAlignment="1">
      <alignment horizontal="left" vertical="center" wrapText="1"/>
    </xf>
    <xf numFmtId="194" fontId="0" fillId="0" borderId="9" xfId="0" applyNumberFormat="1" applyFill="1" applyBorder="1" applyAlignment="1">
      <alignment vertical="center" wrapText="1"/>
    </xf>
    <xf numFmtId="194" fontId="0" fillId="0" borderId="10" xfId="0" applyNumberFormat="1" applyFill="1" applyBorder="1" applyAlignment="1">
      <alignment vertical="center" wrapText="1"/>
    </xf>
    <xf numFmtId="0" fontId="2" fillId="0" borderId="10" xfId="0" applyFont="1" applyBorder="1" applyAlignment="1">
      <alignment vertical="center"/>
    </xf>
    <xf numFmtId="0" fontId="0" fillId="0" borderId="10" xfId="0" applyFont="1" applyBorder="1" applyAlignment="1">
      <alignment wrapText="1"/>
    </xf>
    <xf numFmtId="194" fontId="5" fillId="0" borderId="15" xfId="0" applyNumberFormat="1" applyFont="1" applyFill="1" applyBorder="1" applyAlignment="1">
      <alignment vertical="center"/>
    </xf>
    <xf numFmtId="194" fontId="5" fillId="0" borderId="16" xfId="0" applyNumberFormat="1" applyFont="1" applyFill="1" applyBorder="1" applyAlignment="1">
      <alignment vertical="center"/>
    </xf>
    <xf numFmtId="194" fontId="3" fillId="0" borderId="0" xfId="0" applyNumberFormat="1" applyFont="1"/>
    <xf numFmtId="200" fontId="1" fillId="0" borderId="0" xfId="0" applyNumberFormat="1" applyFont="1"/>
    <xf numFmtId="194" fontId="2" fillId="0" borderId="0" xfId="0" applyNumberFormat="1" applyFont="1"/>
    <xf numFmtId="194" fontId="5" fillId="0" borderId="10" xfId="0" applyNumberFormat="1" applyFont="1" applyBorder="1"/>
    <xf numFmtId="200" fontId="5" fillId="0" borderId="10" xfId="0" applyNumberFormat="1" applyFont="1" applyBorder="1" applyAlignment="1">
      <alignment vertical="center"/>
    </xf>
    <xf numFmtId="200" fontId="0" fillId="0" borderId="10" xfId="0" applyNumberFormat="1" applyFont="1" applyBorder="1"/>
    <xf numFmtId="194" fontId="0" fillId="0" borderId="12" xfId="0" applyNumberFormat="1" applyFont="1" applyBorder="1"/>
    <xf numFmtId="194" fontId="0" fillId="0" borderId="10" xfId="0" applyNumberFormat="1" applyFont="1" applyBorder="1"/>
    <xf numFmtId="200" fontId="0" fillId="0" borderId="10" xfId="0" applyNumberFormat="1" applyFont="1" applyBorder="1" applyAlignment="1">
      <alignment vertical="center"/>
    </xf>
    <xf numFmtId="194" fontId="10" fillId="0" borderId="10" xfId="0" applyNumberFormat="1" applyFont="1" applyFill="1" applyBorder="1" applyAlignment="1">
      <alignment vertical="center"/>
    </xf>
    <xf numFmtId="200" fontId="0" fillId="0" borderId="10" xfId="0" applyNumberFormat="1" applyFont="1" applyFill="1" applyBorder="1"/>
    <xf numFmtId="200" fontId="10" fillId="0" borderId="10" xfId="0" applyNumberFormat="1" applyFont="1" applyFill="1" applyBorder="1" applyAlignment="1">
      <alignment vertical="center"/>
    </xf>
    <xf numFmtId="194" fontId="10" fillId="0" borderId="12" xfId="0" applyNumberFormat="1" applyFont="1" applyFill="1" applyBorder="1" applyAlignment="1">
      <alignment vertical="center"/>
    </xf>
    <xf numFmtId="200" fontId="5" fillId="0" borderId="10" xfId="0" applyNumberFormat="1" applyFont="1" applyFill="1" applyBorder="1" applyAlignment="1">
      <alignment vertical="center"/>
    </xf>
    <xf numFmtId="200" fontId="5" fillId="0" borderId="15" xfId="0" applyNumberFormat="1" applyFont="1" applyFill="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0" fillId="0" borderId="0" xfId="0" applyFont="1" applyFill="1" applyAlignment="1">
      <alignment vertical="center"/>
    </xf>
    <xf numFmtId="0" fontId="0" fillId="3" borderId="0" xfId="0" applyFont="1" applyFill="1" applyAlignment="1">
      <alignment vertical="center"/>
    </xf>
    <xf numFmtId="0" fontId="12" fillId="3" borderId="0" xfId="0" applyFont="1" applyFill="1" applyAlignment="1">
      <alignment vertical="center"/>
    </xf>
    <xf numFmtId="0" fontId="11" fillId="3"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wrapText="1"/>
    </xf>
    <xf numFmtId="201" fontId="12" fillId="0" borderId="0" xfId="0" applyNumberFormat="1" applyFont="1" applyFill="1" applyAlignment="1">
      <alignment horizontal="center" vertical="center"/>
    </xf>
    <xf numFmtId="202" fontId="12" fillId="0" borderId="0" xfId="0" applyNumberFormat="1" applyFont="1" applyFill="1" applyAlignment="1">
      <alignment horizontal="center" vertical="center"/>
    </xf>
    <xf numFmtId="198" fontId="12" fillId="0" borderId="0" xfId="0" applyNumberFormat="1" applyFont="1" applyFill="1" applyAlignment="1">
      <alignment horizontal="center" vertical="center"/>
    </xf>
    <xf numFmtId="0" fontId="12" fillId="0" borderId="10" xfId="0" applyFont="1" applyFill="1" applyBorder="1" applyAlignment="1">
      <alignment horizontal="center" vertical="center"/>
    </xf>
    <xf numFmtId="0" fontId="12" fillId="0" borderId="10" xfId="0" applyFont="1" applyFill="1" applyBorder="1" applyAlignment="1">
      <alignment horizontal="center" vertical="center" wrapText="1"/>
    </xf>
    <xf numFmtId="202" fontId="12" fillId="0" borderId="10" xfId="0" applyNumberFormat="1"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17" xfId="0" applyFont="1" applyFill="1" applyBorder="1" applyAlignment="1">
      <alignment horizontal="left" vertical="center" wrapText="1"/>
    </xf>
    <xf numFmtId="201" fontId="12" fillId="0" borderId="17" xfId="0" applyNumberFormat="1" applyFont="1" applyFill="1" applyBorder="1" applyAlignment="1">
      <alignment horizontal="center" vertical="center"/>
    </xf>
    <xf numFmtId="202" fontId="12" fillId="0" borderId="17" xfId="0" applyNumberFormat="1" applyFont="1" applyFill="1" applyBorder="1" applyAlignment="1">
      <alignment horizontal="center" vertical="center"/>
    </xf>
    <xf numFmtId="176" fontId="12" fillId="0" borderId="17" xfId="0" applyNumberFormat="1" applyFont="1" applyFill="1" applyBorder="1" applyAlignment="1">
      <alignment horizontal="center" vertical="center" wrapText="1"/>
    </xf>
    <xf numFmtId="0" fontId="12" fillId="0" borderId="17" xfId="0" applyFont="1" applyFill="1" applyBorder="1" applyAlignment="1">
      <alignment vertical="center" wrapText="1"/>
    </xf>
    <xf numFmtId="0" fontId="12" fillId="0" borderId="17" xfId="0" applyFont="1" applyFill="1" applyBorder="1" applyAlignment="1">
      <alignment horizontal="center" vertical="center"/>
    </xf>
    <xf numFmtId="0" fontId="12" fillId="0" borderId="10" xfId="0" applyFont="1" applyFill="1" applyBorder="1" applyAlignment="1">
      <alignment horizontal="left" vertical="center" wrapText="1"/>
    </xf>
    <xf numFmtId="201" fontId="12" fillId="0" borderId="10" xfId="0" applyNumberFormat="1" applyFont="1" applyFill="1" applyBorder="1" applyAlignment="1">
      <alignment horizontal="center" vertical="center"/>
    </xf>
    <xf numFmtId="0" fontId="12" fillId="0" borderId="10" xfId="0" applyFont="1" applyFill="1" applyBorder="1" applyAlignment="1">
      <alignment vertical="center" wrapText="1"/>
    </xf>
    <xf numFmtId="0" fontId="0" fillId="0" borderId="0" xfId="0" applyNumberFormat="1" applyFont="1" applyFill="1" applyAlignment="1">
      <alignment vertical="center"/>
    </xf>
    <xf numFmtId="0" fontId="12" fillId="0" borderId="0" xfId="0" applyNumberFormat="1" applyFont="1" applyFill="1" applyAlignment="1">
      <alignment vertical="center"/>
    </xf>
    <xf numFmtId="0" fontId="12" fillId="0" borderId="10" xfId="0" applyFont="1" applyFill="1" applyBorder="1" applyAlignment="1">
      <alignment horizontal="left" vertical="center"/>
    </xf>
    <xf numFmtId="203" fontId="12" fillId="0" borderId="10" xfId="0" applyNumberFormat="1" applyFont="1" applyFill="1" applyBorder="1" applyAlignment="1">
      <alignment horizontal="left" vertical="center" wrapText="1" shrinkToFit="1"/>
    </xf>
    <xf numFmtId="0" fontId="12" fillId="0" borderId="10" xfId="0" applyNumberFormat="1" applyFont="1" applyFill="1" applyBorder="1" applyAlignment="1">
      <alignment horizontal="center" vertical="center" wrapText="1"/>
    </xf>
    <xf numFmtId="198" fontId="12" fillId="0" borderId="10" xfId="0" applyNumberFormat="1" applyFont="1" applyFill="1" applyBorder="1" applyAlignment="1">
      <alignment horizontal="center" vertical="center"/>
    </xf>
    <xf numFmtId="0" fontId="3" fillId="3" borderId="0" xfId="0" applyFont="1" applyFill="1" applyAlignment="1">
      <alignment vertical="center"/>
    </xf>
    <xf numFmtId="201" fontId="14" fillId="0" borderId="10" xfId="0" applyNumberFormat="1" applyFont="1" applyFill="1" applyBorder="1" applyAlignment="1">
      <alignment horizontal="center" vertical="center"/>
    </xf>
    <xf numFmtId="202" fontId="14" fillId="0" borderId="10" xfId="0" applyNumberFormat="1" applyFont="1" applyFill="1" applyBorder="1" applyAlignment="1">
      <alignment horizontal="center" vertical="center"/>
    </xf>
    <xf numFmtId="0" fontId="12" fillId="0" borderId="10" xfId="0" applyFont="1" applyFill="1" applyBorder="1" applyAlignment="1">
      <alignment vertical="center"/>
    </xf>
    <xf numFmtId="201" fontId="9" fillId="0" borderId="0" xfId="0" applyNumberFormat="1" applyFont="1" applyFill="1" applyBorder="1" applyAlignment="1">
      <alignment horizontal="center" vertical="center"/>
    </xf>
    <xf numFmtId="0" fontId="12" fillId="0" borderId="0" xfId="0" applyFont="1" applyFill="1" applyAlignment="1">
      <alignment vertical="center" wrapText="1"/>
    </xf>
    <xf numFmtId="202" fontId="12" fillId="0" borderId="0" xfId="0" applyNumberFormat="1" applyFont="1" applyFill="1" applyAlignment="1">
      <alignment vertical="center" wrapText="1"/>
    </xf>
    <xf numFmtId="0" fontId="15" fillId="0" borderId="0" xfId="0" applyFont="1" applyFill="1" applyBorder="1"/>
    <xf numFmtId="0" fontId="16" fillId="0" borderId="0" xfId="0" applyFont="1" applyFill="1" applyBorder="1"/>
    <xf numFmtId="0" fontId="16" fillId="0" borderId="0" xfId="0" applyFont="1" applyFill="1" applyBorder="1" applyAlignment="1">
      <alignment horizontal="right" vertical="center"/>
    </xf>
    <xf numFmtId="0" fontId="18" fillId="0" borderId="10" xfId="0" applyFont="1" applyFill="1" applyBorder="1" applyAlignment="1">
      <alignment horizontal="center" vertical="center"/>
    </xf>
    <xf numFmtId="176" fontId="18" fillId="0" borderId="10" xfId="0" applyNumberFormat="1" applyFont="1" applyFill="1" applyBorder="1" applyAlignment="1">
      <alignment horizontal="center" vertical="center" wrapText="1"/>
    </xf>
    <xf numFmtId="200" fontId="16" fillId="0" borderId="10" xfId="0" applyNumberFormat="1" applyFont="1" applyFill="1" applyBorder="1" applyAlignment="1">
      <alignment horizontal="left" vertical="center" wrapText="1"/>
    </xf>
    <xf numFmtId="203" fontId="16" fillId="0" borderId="10" xfId="0" applyNumberFormat="1" applyFont="1" applyFill="1" applyBorder="1" applyAlignment="1">
      <alignment horizontal="right" vertical="center"/>
    </xf>
    <xf numFmtId="203" fontId="19" fillId="0" borderId="10" xfId="0" applyNumberFormat="1" applyFont="1" applyFill="1" applyBorder="1" applyAlignment="1">
      <alignment horizontal="right" vertical="center"/>
    </xf>
    <xf numFmtId="200" fontId="16" fillId="0" borderId="10" xfId="0" applyNumberFormat="1" applyFont="1" applyFill="1" applyBorder="1" applyAlignment="1">
      <alignment horizontal="left" vertical="center" wrapText="1" indent="1"/>
    </xf>
    <xf numFmtId="200" fontId="16" fillId="0" borderId="10" xfId="0" applyNumberFormat="1" applyFont="1" applyFill="1" applyBorder="1" applyAlignment="1">
      <alignment vertical="center"/>
    </xf>
    <xf numFmtId="0" fontId="16" fillId="0" borderId="10" xfId="0" applyFont="1" applyFill="1" applyBorder="1" applyAlignment="1">
      <alignment vertical="center"/>
    </xf>
    <xf numFmtId="0" fontId="16" fillId="0" borderId="10" xfId="0" applyFont="1" applyFill="1" applyBorder="1" applyAlignment="1">
      <alignment vertical="center" wrapText="1"/>
    </xf>
    <xf numFmtId="0" fontId="16" fillId="0" borderId="10" xfId="0" applyFont="1" applyFill="1" applyBorder="1"/>
    <xf numFmtId="203" fontId="16" fillId="0" borderId="10" xfId="0" applyNumberFormat="1" applyFont="1" applyFill="1" applyBorder="1" applyAlignment="1">
      <alignment horizontal="right"/>
    </xf>
    <xf numFmtId="200" fontId="15" fillId="0" borderId="10" xfId="0" applyNumberFormat="1" applyFont="1" applyFill="1" applyBorder="1" applyAlignment="1">
      <alignment horizontal="left" vertical="center"/>
    </xf>
    <xf numFmtId="203" fontId="15" fillId="0" borderId="10" xfId="0" applyNumberFormat="1" applyFont="1" applyFill="1" applyBorder="1" applyAlignment="1">
      <alignment horizontal="right" vertical="center"/>
    </xf>
    <xf numFmtId="200" fontId="15" fillId="0" borderId="10" xfId="0" applyNumberFormat="1" applyFont="1" applyFill="1" applyBorder="1" applyAlignment="1">
      <alignment vertical="center"/>
    </xf>
    <xf numFmtId="200" fontId="15" fillId="0" borderId="10" xfId="0" applyNumberFormat="1" applyFont="1" applyFill="1" applyBorder="1" applyAlignment="1">
      <alignment horizontal="left" vertical="center" wrapText="1"/>
    </xf>
    <xf numFmtId="200" fontId="16" fillId="0" borderId="10" xfId="0" applyNumberFormat="1" applyFont="1" applyFill="1" applyBorder="1" applyAlignment="1">
      <alignment horizontal="left" vertical="center" indent="1"/>
    </xf>
    <xf numFmtId="200" fontId="15" fillId="0" borderId="10" xfId="0" applyNumberFormat="1" applyFont="1" applyFill="1" applyBorder="1" applyAlignment="1">
      <alignment horizontal="center" vertical="center"/>
    </xf>
    <xf numFmtId="203" fontId="18" fillId="0" borderId="10" xfId="0" applyNumberFormat="1" applyFont="1" applyFill="1" applyBorder="1" applyAlignment="1">
      <alignment horizontal="right" vertical="center"/>
    </xf>
    <xf numFmtId="203" fontId="16" fillId="0" borderId="10" xfId="0" applyNumberFormat="1" applyFont="1" applyFill="1" applyBorder="1"/>
    <xf numFmtId="200" fontId="16" fillId="0" borderId="0" xfId="0" applyNumberFormat="1" applyFont="1" applyFill="1" applyBorder="1"/>
    <xf numFmtId="203" fontId="16" fillId="0" borderId="0" xfId="0" applyNumberFormat="1" applyFont="1" applyFill="1" applyBorder="1"/>
    <xf numFmtId="0" fontId="0"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201" fontId="0" fillId="0" borderId="0" xfId="0" applyNumberFormat="1" applyFont="1" applyFill="1" applyAlignment="1">
      <alignment horizontal="center" vertical="center"/>
    </xf>
    <xf numFmtId="192"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xf>
    <xf numFmtId="0" fontId="12" fillId="0" borderId="0" xfId="0" applyNumberFormat="1" applyFont="1" applyFill="1" applyAlignment="1">
      <alignment horizontal="center" vertical="center" wrapText="1"/>
    </xf>
    <xf numFmtId="192" fontId="12" fillId="0" borderId="0" xfId="0" applyNumberFormat="1" applyFont="1" applyFill="1" applyAlignment="1">
      <alignment horizontal="center" vertical="center"/>
    </xf>
    <xf numFmtId="176" fontId="12" fillId="0" borderId="0" xfId="0" applyNumberFormat="1" applyFont="1" applyFill="1" applyAlignment="1">
      <alignment horizontal="center" vertical="center"/>
    </xf>
    <xf numFmtId="192" fontId="12" fillId="0" borderId="10" xfId="0" applyNumberFormat="1" applyFont="1" applyFill="1" applyBorder="1" applyAlignment="1">
      <alignment horizontal="center" vertical="center"/>
    </xf>
    <xf numFmtId="176" fontId="12"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6" fontId="12" fillId="0" borderId="10" xfId="683" applyNumberFormat="1" applyFont="1" applyFill="1" applyBorder="1" applyAlignment="1">
      <alignment horizontal="center" vertical="center" wrapText="1"/>
    </xf>
    <xf numFmtId="176" fontId="12" fillId="0" borderId="10" xfId="0" applyNumberFormat="1" applyFont="1" applyFill="1" applyBorder="1" applyAlignment="1">
      <alignment horizontal="center" vertical="center"/>
    </xf>
    <xf numFmtId="0" fontId="12" fillId="0" borderId="10" xfId="0" applyNumberFormat="1" applyFont="1" applyFill="1" applyBorder="1" applyAlignment="1">
      <alignment horizontal="left" vertical="center" wrapText="1"/>
    </xf>
    <xf numFmtId="0" fontId="0" fillId="0" borderId="10" xfId="0" applyNumberFormat="1" applyFont="1" applyFill="1" applyBorder="1" applyAlignment="1">
      <alignment horizontal="center" vertical="center" wrapText="1"/>
    </xf>
    <xf numFmtId="0" fontId="0" fillId="0" borderId="10" xfId="0" applyFont="1" applyFill="1" applyBorder="1" applyAlignment="1">
      <alignment horizontal="left" vertical="center" wrapText="1"/>
    </xf>
    <xf numFmtId="201" fontId="0" fillId="0" borderId="10"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178" fontId="14" fillId="0" borderId="10" xfId="0" applyNumberFormat="1" applyFont="1" applyFill="1" applyBorder="1" applyAlignment="1">
      <alignment horizontal="center" vertical="center"/>
    </xf>
    <xf numFmtId="0" fontId="0" fillId="0" borderId="0" xfId="0" applyFont="1" applyFill="1" applyAlignment="1">
      <alignment vertical="center" wrapText="1"/>
    </xf>
    <xf numFmtId="192" fontId="0" fillId="0" borderId="0" xfId="0" applyNumberFormat="1" applyFont="1" applyFill="1" applyAlignment="1">
      <alignment vertical="center" wrapText="1"/>
    </xf>
    <xf numFmtId="176" fontId="0" fillId="0" borderId="0" xfId="0" applyNumberFormat="1" applyFont="1" applyFill="1" applyAlignment="1">
      <alignment vertical="center" wrapText="1"/>
    </xf>
    <xf numFmtId="0" fontId="20" fillId="0" borderId="0" xfId="0" applyFont="1" applyFill="1" applyBorder="1" applyAlignment="1">
      <alignment horizontal="center" vertical="center"/>
    </xf>
    <xf numFmtId="0" fontId="15" fillId="0" borderId="10" xfId="0" applyFont="1" applyFill="1" applyBorder="1" applyAlignment="1">
      <alignment vertical="center" wrapText="1"/>
    </xf>
    <xf numFmtId="0" fontId="15" fillId="0" borderId="10" xfId="0" applyFont="1" applyFill="1" applyBorder="1"/>
    <xf numFmtId="0" fontId="16" fillId="0" borderId="10" xfId="0" applyFont="1" applyFill="1" applyBorder="1" applyAlignment="1">
      <alignment horizontal="right"/>
    </xf>
    <xf numFmtId="0" fontId="15" fillId="0" borderId="10" xfId="0" applyFont="1" applyFill="1" applyBorder="1" applyAlignment="1">
      <alignment vertical="center"/>
    </xf>
    <xf numFmtId="200" fontId="16" fillId="0" borderId="10" xfId="0" applyNumberFormat="1" applyFont="1" applyFill="1" applyBorder="1" applyAlignment="1">
      <alignment horizontal="center" vertical="center"/>
    </xf>
    <xf numFmtId="0" fontId="16" fillId="0" borderId="10" xfId="0" applyFont="1" applyFill="1" applyBorder="1" applyAlignment="1">
      <alignment horizontal="center" vertical="center" wrapText="1"/>
    </xf>
    <xf numFmtId="0" fontId="15" fillId="0" borderId="10" xfId="0" applyFont="1" applyFill="1" applyBorder="1" applyAlignment="1">
      <alignment horizontal="center"/>
    </xf>
    <xf numFmtId="200" fontId="15" fillId="0" borderId="10" xfId="0" applyNumberFormat="1" applyFont="1" applyFill="1" applyBorder="1" applyAlignment="1">
      <alignment horizontal="center" vertical="center" wrapText="1"/>
    </xf>
    <xf numFmtId="0" fontId="16" fillId="0" borderId="10" xfId="0" applyFont="1" applyFill="1" applyBorder="1" applyAlignment="1">
      <alignment horizontal="left" vertical="center" wrapText="1" indent="1"/>
    </xf>
    <xf numFmtId="0" fontId="16" fillId="0" borderId="10" xfId="0" applyFont="1" applyFill="1" applyBorder="1" applyAlignment="1">
      <alignment horizontal="left" vertical="center" indent="1" shrinkToFit="1"/>
    </xf>
    <xf numFmtId="0" fontId="15" fillId="0" borderId="10" xfId="0" applyFont="1" applyFill="1" applyBorder="1" applyAlignment="1">
      <alignment horizontal="center" vertical="center" wrapText="1"/>
    </xf>
    <xf numFmtId="203" fontId="16" fillId="0" borderId="10" xfId="0" applyNumberFormat="1" applyFont="1" applyFill="1" applyBorder="1" applyAlignment="1">
      <alignment vertical="center"/>
    </xf>
    <xf numFmtId="203" fontId="19" fillId="0" borderId="10" xfId="0" applyNumberFormat="1" applyFont="1" applyFill="1" applyBorder="1" applyAlignment="1">
      <alignment horizontal="center" vertical="center"/>
    </xf>
    <xf numFmtId="0" fontId="18" fillId="0" borderId="0" xfId="0" applyFont="1" applyFill="1" applyBorder="1" applyAlignment="1">
      <alignment horizontal="center" vertical="center"/>
    </xf>
    <xf numFmtId="176" fontId="18" fillId="0" borderId="0" xfId="0" applyNumberFormat="1" applyFont="1" applyFill="1" applyBorder="1" applyAlignment="1">
      <alignment horizontal="center" vertical="center" wrapText="1"/>
    </xf>
    <xf numFmtId="0" fontId="16" fillId="0" borderId="23" xfId="0" applyFont="1" applyFill="1" applyBorder="1" applyAlignment="1">
      <alignment horizontal="center"/>
    </xf>
    <xf numFmtId="203" fontId="16" fillId="4" borderId="0" xfId="0" applyNumberFormat="1" applyFont="1" applyFill="1" applyBorder="1" applyAlignment="1">
      <alignment horizontal="center"/>
    </xf>
    <xf numFmtId="203" fontId="16" fillId="4" borderId="0" xfId="0" applyNumberFormat="1" applyFont="1" applyFill="1" applyBorder="1"/>
    <xf numFmtId="203" fontId="19" fillId="0" borderId="0" xfId="0" applyNumberFormat="1" applyFont="1" applyFill="1" applyBorder="1" applyAlignment="1">
      <alignment horizontal="right" vertical="center"/>
    </xf>
    <xf numFmtId="0" fontId="16" fillId="2" borderId="0" xfId="0" applyFont="1" applyFill="1" applyBorder="1"/>
    <xf numFmtId="203" fontId="18" fillId="0" borderId="0" xfId="0" applyNumberFormat="1" applyFont="1" applyFill="1" applyBorder="1" applyAlignment="1">
      <alignment horizontal="right" vertical="center"/>
    </xf>
    <xf numFmtId="203" fontId="16" fillId="0" borderId="0" xfId="0" applyNumberFormat="1" applyFont="1" applyFill="1" applyBorder="1" applyAlignment="1">
      <alignment vertical="center"/>
    </xf>
    <xf numFmtId="0" fontId="16" fillId="0" borderId="0" xfId="0" applyFont="1" applyFill="1" applyBorder="1" applyAlignment="1">
      <alignment horizontal="center"/>
    </xf>
    <xf numFmtId="203" fontId="16" fillId="0" borderId="0" xfId="0" applyNumberFormat="1" applyFont="1" applyFill="1" applyBorder="1" applyAlignment="1"/>
    <xf numFmtId="0" fontId="0" fillId="3" borderId="10" xfId="0" applyNumberFormat="1" applyFont="1" applyFill="1" applyBorder="1" applyAlignment="1">
      <alignment horizontal="center" vertical="center" wrapText="1"/>
    </xf>
    <xf numFmtId="0" fontId="0" fillId="3" borderId="10" xfId="0" applyFont="1" applyFill="1" applyBorder="1" applyAlignment="1">
      <alignment horizontal="left" vertical="center" wrapText="1"/>
    </xf>
    <xf numFmtId="201" fontId="0" fillId="3" borderId="10" xfId="0" applyNumberFormat="1" applyFont="1" applyFill="1" applyBorder="1" applyAlignment="1">
      <alignment horizontal="center" vertical="center"/>
    </xf>
    <xf numFmtId="202" fontId="0" fillId="3" borderId="10" xfId="0" applyNumberFormat="1" applyFont="1" applyFill="1" applyBorder="1" applyAlignment="1">
      <alignment horizontal="center" vertical="center"/>
    </xf>
    <xf numFmtId="176" fontId="0" fillId="3" borderId="10" xfId="0" applyNumberFormat="1" applyFont="1" applyFill="1" applyBorder="1" applyAlignment="1">
      <alignment horizontal="center" vertical="center"/>
    </xf>
    <xf numFmtId="0" fontId="0" fillId="3" borderId="10" xfId="0" applyFont="1" applyFill="1" applyBorder="1" applyAlignment="1">
      <alignment vertical="center"/>
    </xf>
    <xf numFmtId="0" fontId="12" fillId="3" borderId="10" xfId="0" applyNumberFormat="1" applyFont="1" applyFill="1" applyBorder="1" applyAlignment="1">
      <alignment horizontal="center" vertical="center" wrapText="1"/>
    </xf>
    <xf numFmtId="0" fontId="12" fillId="3" borderId="10" xfId="0" applyFont="1" applyFill="1" applyBorder="1" applyAlignment="1">
      <alignment horizontal="left" vertical="center" wrapText="1"/>
    </xf>
    <xf numFmtId="198" fontId="12" fillId="3" borderId="10" xfId="0" applyNumberFormat="1" applyFont="1" applyFill="1" applyBorder="1" applyAlignment="1">
      <alignment horizontal="center" vertical="center"/>
    </xf>
    <xf numFmtId="202" fontId="12" fillId="3" borderId="10" xfId="0" applyNumberFormat="1" applyFont="1" applyFill="1" applyBorder="1" applyAlignment="1">
      <alignment horizontal="center" vertical="center"/>
    </xf>
    <xf numFmtId="176" fontId="12" fillId="3" borderId="10" xfId="683" applyNumberFormat="1" applyFont="1" applyFill="1" applyBorder="1" applyAlignment="1">
      <alignment horizontal="center" vertical="center" wrapText="1"/>
    </xf>
    <xf numFmtId="0" fontId="12" fillId="3" borderId="10" xfId="0" applyFont="1" applyFill="1" applyBorder="1" applyAlignment="1">
      <alignment vertical="center" wrapText="1"/>
    </xf>
    <xf numFmtId="0" fontId="0" fillId="3" borderId="10" xfId="0" applyFont="1" applyFill="1" applyBorder="1" applyAlignment="1">
      <alignment vertical="center" wrapText="1"/>
    </xf>
    <xf numFmtId="198" fontId="0" fillId="3" borderId="10" xfId="683" applyNumberFormat="1" applyFont="1" applyFill="1" applyBorder="1" applyAlignment="1">
      <alignment horizontal="center" vertical="center" wrapText="1"/>
    </xf>
    <xf numFmtId="0" fontId="3" fillId="3" borderId="10" xfId="0" applyFont="1" applyFill="1" applyBorder="1" applyAlignment="1">
      <alignment vertical="center" wrapText="1"/>
    </xf>
    <xf numFmtId="0" fontId="3" fillId="0" borderId="0" xfId="0" applyFont="1" applyFill="1" applyAlignment="1">
      <alignment vertical="center"/>
    </xf>
    <xf numFmtId="198" fontId="12" fillId="3" borderId="10" xfId="683" applyNumberFormat="1" applyFont="1" applyFill="1" applyBorder="1" applyAlignment="1">
      <alignment horizontal="center" vertical="center" wrapText="1"/>
    </xf>
    <xf numFmtId="201" fontId="12" fillId="3" borderId="10" xfId="0" applyNumberFormat="1" applyFont="1" applyFill="1" applyBorder="1" applyAlignment="1">
      <alignment horizontal="center" vertical="center"/>
    </xf>
    <xf numFmtId="176" fontId="12" fillId="3" borderId="10" xfId="0" applyNumberFormat="1" applyFont="1" applyFill="1" applyBorder="1" applyAlignment="1">
      <alignment horizontal="center" vertical="center"/>
    </xf>
    <xf numFmtId="203" fontId="16" fillId="3" borderId="10" xfId="0" applyNumberFormat="1" applyFont="1" applyFill="1" applyBorder="1" applyAlignment="1">
      <alignment horizontal="right" vertical="center"/>
    </xf>
    <xf numFmtId="0" fontId="16" fillId="0" borderId="0" xfId="0" applyFont="1" applyFill="1" applyBorder="1" applyAlignment="1">
      <alignment horizontal="center"/>
    </xf>
    <xf numFmtId="176" fontId="18" fillId="0" borderId="13" xfId="0" applyNumberFormat="1" applyFont="1" applyFill="1" applyBorder="1" applyAlignment="1">
      <alignment horizontal="center" vertical="center" wrapText="1"/>
    </xf>
    <xf numFmtId="176" fontId="18" fillId="0" borderId="18" xfId="0" applyNumberFormat="1" applyFont="1" applyFill="1" applyBorder="1" applyAlignment="1">
      <alignment horizontal="center" vertical="center" wrapText="1"/>
    </xf>
    <xf numFmtId="176" fontId="18" fillId="0" borderId="22" xfId="0" applyNumberFormat="1" applyFont="1" applyFill="1" applyBorder="1" applyAlignment="1">
      <alignment horizontal="center" vertical="center" wrapText="1"/>
    </xf>
    <xf numFmtId="0" fontId="18" fillId="0" borderId="10" xfId="0" applyFont="1" applyFill="1" applyBorder="1" applyAlignment="1">
      <alignment horizontal="center" vertical="center"/>
    </xf>
    <xf numFmtId="176" fontId="18" fillId="0" borderId="10" xfId="0" applyNumberFormat="1" applyFont="1" applyFill="1" applyBorder="1" applyAlignment="1">
      <alignment horizontal="center" vertical="center" wrapText="1"/>
    </xf>
    <xf numFmtId="176" fontId="18" fillId="0" borderId="21"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0" fontId="20" fillId="0" borderId="0"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8" xfId="0" applyFont="1" applyFill="1" applyBorder="1" applyAlignment="1">
      <alignment horizontal="center" vertical="center"/>
    </xf>
    <xf numFmtId="0" fontId="16" fillId="0" borderId="23" xfId="0" applyFont="1" applyFill="1" applyBorder="1" applyAlignment="1">
      <alignment horizontal="center"/>
    </xf>
    <xf numFmtId="0" fontId="13" fillId="0" borderId="0" xfId="0" applyFont="1" applyFill="1" applyAlignment="1">
      <alignment horizontal="center" vertical="center"/>
    </xf>
    <xf numFmtId="192" fontId="13" fillId="0" borderId="0" xfId="0" applyNumberFormat="1" applyFont="1" applyFill="1" applyAlignment="1">
      <alignment horizontal="center" vertical="center"/>
    </xf>
    <xf numFmtId="0" fontId="12" fillId="0" borderId="0" xfId="0" applyFont="1" applyFill="1" applyBorder="1" applyAlignment="1">
      <alignment horizontal="right" vertical="center"/>
    </xf>
    <xf numFmtId="0" fontId="14" fillId="0" borderId="10" xfId="0" applyFont="1" applyFill="1" applyBorder="1" applyAlignment="1">
      <alignment horizontal="center" vertical="center"/>
    </xf>
    <xf numFmtId="0" fontId="17" fillId="0" borderId="0" xfId="0" applyFont="1" applyFill="1" applyBorder="1" applyAlignment="1">
      <alignment horizontal="center" vertical="center"/>
    </xf>
    <xf numFmtId="176" fontId="18" fillId="0" borderId="19" xfId="0" applyNumberFormat="1" applyFont="1" applyFill="1" applyBorder="1" applyAlignment="1">
      <alignment horizontal="center" vertical="center" wrapText="1"/>
    </xf>
    <xf numFmtId="176" fontId="18" fillId="0" borderId="20" xfId="0" applyNumberFormat="1" applyFont="1" applyFill="1" applyBorder="1" applyAlignment="1">
      <alignment horizontal="center" vertical="center" wrapText="1"/>
    </xf>
    <xf numFmtId="194" fontId="5" fillId="0" borderId="14" xfId="0" applyNumberFormat="1" applyFont="1" applyBorder="1" applyAlignment="1">
      <alignment horizontal="center" vertical="center" wrapText="1"/>
    </xf>
    <xf numFmtId="194" fontId="5" fillId="0" borderId="15" xfId="0" applyNumberFormat="1" applyFont="1" applyBorder="1" applyAlignment="1">
      <alignment horizontal="center" vertical="center" wrapText="1"/>
    </xf>
    <xf numFmtId="194" fontId="5" fillId="0" borderId="14" xfId="0" applyNumberFormat="1" applyFont="1" applyFill="1" applyBorder="1" applyAlignment="1">
      <alignment horizontal="center" vertical="center" wrapText="1"/>
    </xf>
    <xf numFmtId="194" fontId="5" fillId="0" borderId="15" xfId="0" applyNumberFormat="1" applyFont="1" applyFill="1" applyBorder="1" applyAlignment="1">
      <alignment horizontal="center" vertical="center" wrapText="1"/>
    </xf>
    <xf numFmtId="194" fontId="5" fillId="0" borderId="5" xfId="0" applyNumberFormat="1" applyFont="1" applyBorder="1" applyAlignment="1">
      <alignment horizontal="center" vertical="center" wrapText="1"/>
    </xf>
    <xf numFmtId="194" fontId="5" fillId="0" borderId="9" xfId="0" applyNumberFormat="1" applyFont="1" applyBorder="1" applyAlignment="1">
      <alignment horizontal="center" vertical="center" wrapText="1"/>
    </xf>
    <xf numFmtId="194" fontId="5" fillId="0" borderId="6" xfId="0" applyNumberFormat="1" applyFont="1" applyBorder="1" applyAlignment="1">
      <alignment horizontal="center" vertical="center" wrapText="1"/>
    </xf>
    <xf numFmtId="194" fontId="5" fillId="0" borderId="10" xfId="0" applyNumberFormat="1" applyFont="1" applyBorder="1" applyAlignment="1">
      <alignment horizontal="center" vertical="center" wrapText="1"/>
    </xf>
    <xf numFmtId="194" fontId="5" fillId="0" borderId="6" xfId="0" applyNumberFormat="1" applyFont="1" applyBorder="1" applyAlignment="1">
      <alignment horizontal="center" vertical="center"/>
    </xf>
    <xf numFmtId="194" fontId="5" fillId="0" borderId="10" xfId="0" applyNumberFormat="1" applyFont="1" applyBorder="1" applyAlignment="1">
      <alignment horizontal="center" vertical="center"/>
    </xf>
    <xf numFmtId="194" fontId="5" fillId="0" borderId="7" xfId="0" applyNumberFormat="1" applyFont="1" applyBorder="1" applyAlignment="1">
      <alignment horizontal="center" vertical="center"/>
    </xf>
    <xf numFmtId="194" fontId="5" fillId="0" borderId="8" xfId="0" applyNumberFormat="1" applyFont="1" applyBorder="1" applyAlignment="1">
      <alignment horizontal="center" vertical="center"/>
    </xf>
    <xf numFmtId="194" fontId="5" fillId="0" borderId="11"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94" fontId="5" fillId="0" borderId="1" xfId="0" applyNumberFormat="1" applyFont="1" applyBorder="1" applyAlignment="1">
      <alignment horizontal="center" vertical="center"/>
    </xf>
    <xf numFmtId="194" fontId="5" fillId="0" borderId="2" xfId="0" applyNumberFormat="1" applyFont="1" applyBorder="1" applyAlignment="1">
      <alignment horizontal="center" vertical="center"/>
    </xf>
    <xf numFmtId="194" fontId="5" fillId="0" borderId="4" xfId="0" applyNumberFormat="1" applyFont="1" applyBorder="1" applyAlignment="1">
      <alignment horizontal="center" vertical="center"/>
    </xf>
    <xf numFmtId="194" fontId="5" fillId="0" borderId="9" xfId="0" applyNumberFormat="1" applyFont="1" applyFill="1" applyBorder="1" applyAlignment="1">
      <alignment horizontal="center" vertical="center" wrapText="1"/>
    </xf>
    <xf numFmtId="194" fontId="5" fillId="0" borderId="10" xfId="0" applyNumberFormat="1" applyFont="1" applyFill="1" applyBorder="1" applyAlignment="1">
      <alignment horizontal="center" vertical="center" wrapText="1"/>
    </xf>
    <xf numFmtId="200" fontId="5" fillId="0" borderId="7" xfId="0" applyNumberFormat="1" applyFont="1" applyBorder="1" applyAlignment="1">
      <alignment horizontal="center" vertical="center"/>
    </xf>
    <xf numFmtId="200" fontId="5" fillId="0" borderId="6" xfId="0" applyNumberFormat="1" applyFont="1" applyBorder="1" applyAlignment="1">
      <alignment horizontal="center" vertical="center"/>
    </xf>
  </cellXfs>
  <cellStyles count="926">
    <cellStyle name="_x000a_mouse.drv=lm" xfId="13"/>
    <cellStyle name="_x000a_mouse.drv=lm 2" xfId="16"/>
    <cellStyle name="_x000a_mouse.drv=lm_粤财预(2012)242号文附表" xfId="26"/>
    <cellStyle name="??" xfId="58"/>
    <cellStyle name="?鹎%U龡&amp;H齲_x0001_C铣_x0014__x0007__x0001__x0001_" xfId="59"/>
    <cellStyle name="_（定方案4）2008年省对县(市、区)化解债务激励性财力补助建议表（不含教育部门10000万元）" xfId="47"/>
    <cellStyle name="_《关于地方政府融资平台公司贷款自查整改情况的报告》5张附表" xfId="11"/>
    <cellStyle name="_《关于地方政府融资平台公司贷款自查整改情况的报告》6张附表" xfId="42"/>
    <cellStyle name="_00四川省对账表（正式上报）有总计" xfId="40"/>
    <cellStyle name="_100708银监表1-6（银监口径）" xfId="62"/>
    <cellStyle name="_501户表（银监）" xfId="64"/>
    <cellStyle name="_ET_STYLE_NoName_00_" xfId="22"/>
    <cellStyle name="_ET_STYLE_NoName_00_ 2" xfId="25"/>
    <cellStyle name="_ET_STYLE_NoName_00_ 2 2" xfId="65"/>
    <cellStyle name="_ET_STYLE_NoName_00_ 2 2 2" xfId="29"/>
    <cellStyle name="_ET_STYLE_NoName_00_ 2 3" xfId="67"/>
    <cellStyle name="_ET_STYLE_NoName_00_ 2 3 2" xfId="68"/>
    <cellStyle name="_ET_STYLE_NoName_00_ 2 4" xfId="72"/>
    <cellStyle name="_ET_STYLE_NoName_00_ 3" xfId="73"/>
    <cellStyle name="_ET_STYLE_NoName_00_ 3 2" xfId="77"/>
    <cellStyle name="_ET_STYLE_NoName_00_ 3 2 2" xfId="81"/>
    <cellStyle name="_ET_STYLE_NoName_00_ 3 3" xfId="86"/>
    <cellStyle name="_ET_STYLE_NoName_00_ 3 3 2" xfId="89"/>
    <cellStyle name="_ET_STYLE_NoName_00_ 3 4" xfId="92"/>
    <cellStyle name="_ET_STYLE_NoName_00_ 4" xfId="19"/>
    <cellStyle name="_ET_STYLE_NoName_00__与人行银监差异对比【核对修改结果】" xfId="94"/>
    <cellStyle name="_报一部表格：地方政府融资平台自查整改附表" xfId="95"/>
    <cellStyle name="_表1汇总表" xfId="98"/>
    <cellStyle name="_表1汇总表 2" xfId="100"/>
    <cellStyle name="_表1汇总表 2 2" xfId="102"/>
    <cellStyle name="_表1汇总表 3" xfId="103"/>
    <cellStyle name="_表1汇总表 3 2" xfId="106"/>
    <cellStyle name="_表1汇总表 4" xfId="108"/>
    <cellStyle name="_表二合计" xfId="49"/>
    <cellStyle name="_地方政府融资平台自查整改报表－报银监会" xfId="109"/>
    <cellStyle name="_附件：地方政府融资平台自查整改报表1-6" xfId="114"/>
    <cellStyle name="_附件二：化债补助(2.28)" xfId="115"/>
    <cellStyle name="_副本表三合计" xfId="116"/>
    <cellStyle name="_各部汇总表" xfId="61"/>
    <cellStyle name="_各部汇总表 2" xfId="118"/>
    <cellStyle name="_各部汇总表 2 2" xfId="85"/>
    <cellStyle name="_各部汇总表 3" xfId="12"/>
    <cellStyle name="_各部汇总表 3 2" xfId="119"/>
    <cellStyle name="_各部汇总表 4" xfId="122"/>
    <cellStyle name="_工行融资平台统计20100702" xfId="125"/>
    <cellStyle name="_融资平台公司投资需求" xfId="7"/>
    <cellStyle name="_与银监差异对比" xfId="126"/>
    <cellStyle name="_中行平台表1-6" xfId="127"/>
    <cellStyle name="_中小表1" xfId="130"/>
    <cellStyle name="_中小表2" xfId="132"/>
    <cellStyle name="_中小表3" xfId="134"/>
    <cellStyle name="_最终版-全口径表120100715(终版)" xfId="135"/>
    <cellStyle name="_最终版-全口径表120100715(终版) 2" xfId="136"/>
    <cellStyle name="_最终版-全口径表120100715(终版) 2 2" xfId="138"/>
    <cellStyle name="_最终版-全口径表120100715(终版) 3" xfId="139"/>
    <cellStyle name="_最终版-全口径表120100715(终版) 3 2" xfId="141"/>
    <cellStyle name="_最终版-全口径表120100715(终版) 4" xfId="143"/>
    <cellStyle name="0,0_x000d__x000a_NA_x000d__x000a_" xfId="27"/>
    <cellStyle name="20% - 强调文字颜色 1 2" xfId="144"/>
    <cellStyle name="20% - 强调文字颜色 1 3" xfId="145"/>
    <cellStyle name="20% - 强调文字颜色 1 4" xfId="146"/>
    <cellStyle name="20% - 强调文字颜色 2 2" xfId="147"/>
    <cellStyle name="20% - 强调文字颜色 2 3" xfId="148"/>
    <cellStyle name="20% - 强调文字颜色 2 4" xfId="149"/>
    <cellStyle name="20% - 强调文字颜色 3 2" xfId="150"/>
    <cellStyle name="20% - 强调文字颜色 3 3" xfId="44"/>
    <cellStyle name="20% - 强调文字颜色 3 4" xfId="154"/>
    <cellStyle name="20% - 强调文字颜色 4 2" xfId="156"/>
    <cellStyle name="20% - 强调文字颜色 4 3" xfId="157"/>
    <cellStyle name="20% - 强调文字颜色 4 4" xfId="159"/>
    <cellStyle name="20% - 强调文字颜色 5 2" xfId="160"/>
    <cellStyle name="20% - 强调文字颜色 5 3" xfId="161"/>
    <cellStyle name="20% - 强调文字颜色 5 4" xfId="163"/>
    <cellStyle name="20% - 强调文字颜色 6 2" xfId="164"/>
    <cellStyle name="20% - 强调文字颜色 6 3" xfId="46"/>
    <cellStyle name="20% - 强调文字颜色 6 4" xfId="166"/>
    <cellStyle name="3232" xfId="167"/>
    <cellStyle name="40% - 强调文字颜色 1 2" xfId="168"/>
    <cellStyle name="40% - 强调文字颜色 1 3" xfId="171"/>
    <cellStyle name="40% - 强调文字颜色 1 4" xfId="174"/>
    <cellStyle name="40% - 强调文字颜色 2 2" xfId="176"/>
    <cellStyle name="40% - 强调文字颜色 2 3" xfId="177"/>
    <cellStyle name="40% - 强调文字颜色 2 4" xfId="178"/>
    <cellStyle name="40% - 强调文字颜色 3 2" xfId="179"/>
    <cellStyle name="40% - 强调文字颜色 3 3" xfId="182"/>
    <cellStyle name="40% - 强调文字颜色 3 4" xfId="15"/>
    <cellStyle name="40% - 强调文字颜色 4 2" xfId="34"/>
    <cellStyle name="40% - 强调文字颜色 4 3" xfId="184"/>
    <cellStyle name="40% - 强调文字颜色 4 4" xfId="185"/>
    <cellStyle name="40% - 强调文字颜色 5 2" xfId="186"/>
    <cellStyle name="40% - 强调文字颜色 5 3" xfId="187"/>
    <cellStyle name="40% - 强调文字颜色 5 4" xfId="188"/>
    <cellStyle name="40% - 强调文字颜色 6 2" xfId="189"/>
    <cellStyle name="40% - 强调文字颜色 6 3" xfId="190"/>
    <cellStyle name="40% - 强调文字颜色 6 4" xfId="191"/>
    <cellStyle name="60% - 强调文字颜色 1 2" xfId="153"/>
    <cellStyle name="60% - 强调文字颜色 1 3" xfId="193"/>
    <cellStyle name="60% - 强调文字颜色 1 4" xfId="195"/>
    <cellStyle name="60% - 强调文字颜色 2 2" xfId="158"/>
    <cellStyle name="60% - 强调文字颜色 2 3" xfId="17"/>
    <cellStyle name="60% - 强调文字颜色 2 4" xfId="196"/>
    <cellStyle name="60% - 强调文字颜色 3 2" xfId="162"/>
    <cellStyle name="60% - 强调文字颜色 3 3" xfId="197"/>
    <cellStyle name="60% - 强调文字颜色 3 4" xfId="198"/>
    <cellStyle name="60% - 强调文字颜色 4 2" xfId="165"/>
    <cellStyle name="60% - 强调文字颜色 4 3" xfId="199"/>
    <cellStyle name="60% - 强调文字颜色 4 4" xfId="137"/>
    <cellStyle name="60% - 强调文字颜色 5 2" xfId="200"/>
    <cellStyle name="60% - 强调文字颜色 5 3" xfId="201"/>
    <cellStyle name="60% - 强调文字颜色 5 4" xfId="140"/>
    <cellStyle name="60% - 强调文字颜色 6 2" xfId="203"/>
    <cellStyle name="60% - 强调文字颜色 6 3" xfId="204"/>
    <cellStyle name="60% - 强调文字颜色 6 4" xfId="205"/>
    <cellStyle name="Accent1" xfId="169"/>
    <cellStyle name="Accent1 - 20%" xfId="207"/>
    <cellStyle name="Accent1 - 40%" xfId="208"/>
    <cellStyle name="Accent1 - 60%" xfId="209"/>
    <cellStyle name="Accent1_33甘肃" xfId="175"/>
    <cellStyle name="Accent2" xfId="172"/>
    <cellStyle name="Accent2 - 20%" xfId="210"/>
    <cellStyle name="Accent2 - 40%" xfId="4"/>
    <cellStyle name="Accent2 - 60%" xfId="9"/>
    <cellStyle name="Accent2_33甘肃" xfId="212"/>
    <cellStyle name="Accent3" xfId="214"/>
    <cellStyle name="Accent3 - 20%" xfId="215"/>
    <cellStyle name="Accent3 - 40%" xfId="216"/>
    <cellStyle name="Accent3 - 60%" xfId="71"/>
    <cellStyle name="Accent3_33甘肃" xfId="70"/>
    <cellStyle name="Accent4" xfId="217"/>
    <cellStyle name="Accent4 - 20%" xfId="219"/>
    <cellStyle name="Accent4 - 40%" xfId="221"/>
    <cellStyle name="Accent4 - 60%" xfId="223"/>
    <cellStyle name="Accent5" xfId="224"/>
    <cellStyle name="Accent5 - 20%" xfId="225"/>
    <cellStyle name="Accent5 - 40%" xfId="226"/>
    <cellStyle name="Accent5 - 60%" xfId="230"/>
    <cellStyle name="Accent6" xfId="231"/>
    <cellStyle name="Accent6 - 20%" xfId="232"/>
    <cellStyle name="Accent6 - 40%" xfId="235"/>
    <cellStyle name="Accent6 - 60%" xfId="238"/>
    <cellStyle name="Accent6_33甘肃" xfId="14"/>
    <cellStyle name="Calc Currency (0)" xfId="239"/>
    <cellStyle name="Comma [0]" xfId="240"/>
    <cellStyle name="Comma [0] 2" xfId="242"/>
    <cellStyle name="Comma [0] 2 2" xfId="245"/>
    <cellStyle name="Comma [0] 3" xfId="10"/>
    <cellStyle name="comma zerodec" xfId="247"/>
    <cellStyle name="Comma_1995" xfId="248"/>
    <cellStyle name="Currency [0]" xfId="37"/>
    <cellStyle name="Currency_1995" xfId="251"/>
    <cellStyle name="Currency1" xfId="254"/>
    <cellStyle name="Date" xfId="256"/>
    <cellStyle name="Dollar (zero dec)" xfId="257"/>
    <cellStyle name="e鯪9Y_x000b_" xfId="260"/>
    <cellStyle name="e鯪9Y_x000b_ 2" xfId="262"/>
    <cellStyle name="e鯪9Y_x000b_ 2 2" xfId="192"/>
    <cellStyle name="e鯪9Y_x000b_ 2 2 2" xfId="263"/>
    <cellStyle name="e鯪9Y_x000b_ 2 3" xfId="194"/>
    <cellStyle name="e鯪9Y_x000b_ 2 3 2" xfId="264"/>
    <cellStyle name="e鯪9Y_x000b_ 2 4" xfId="265"/>
    <cellStyle name="Fixed" xfId="268"/>
    <cellStyle name="Grey" xfId="271"/>
    <cellStyle name="Header1" xfId="274"/>
    <cellStyle name="Header2" xfId="275"/>
    <cellStyle name="HEADING1" xfId="276"/>
    <cellStyle name="HEADING2" xfId="277"/>
    <cellStyle name="Input [yellow]" xfId="279"/>
    <cellStyle name="no dec" xfId="281"/>
    <cellStyle name="Norma,_laroux_4_营业在建 (2)_E21" xfId="282"/>
    <cellStyle name="Normal - Style1" xfId="283"/>
    <cellStyle name="Normal_#10-Headcount" xfId="284"/>
    <cellStyle name="Percent [2]" xfId="285"/>
    <cellStyle name="Percent_laroux" xfId="104"/>
    <cellStyle name="RowLevel_0" xfId="287"/>
    <cellStyle name="Total" xfId="288"/>
    <cellStyle name="百分比 2" xfId="290"/>
    <cellStyle name="百分比 2 2" xfId="291"/>
    <cellStyle name="百分比 2 2 2" xfId="218"/>
    <cellStyle name="百分比 2 2 2 2" xfId="292"/>
    <cellStyle name="百分比 2 2 3" xfId="295"/>
    <cellStyle name="百分比 2 2 3 2" xfId="298"/>
    <cellStyle name="百分比 2 2 4" xfId="110"/>
    <cellStyle name="百分比 2 3" xfId="299"/>
    <cellStyle name="百分比 2 3 2" xfId="300"/>
    <cellStyle name="百分比 2 4" xfId="301"/>
    <cellStyle name="百分比 2 4 2" xfId="220"/>
    <cellStyle name="百分比 2 5" xfId="302"/>
    <cellStyle name="百分比 3" xfId="303"/>
    <cellStyle name="百分比 3 2" xfId="142"/>
    <cellStyle name="百分比 3 2 2" xfId="206"/>
    <cellStyle name="百分比 3 3" xfId="304"/>
    <cellStyle name="百分比 3 3 2" xfId="305"/>
    <cellStyle name="百分比 3 4" xfId="306"/>
    <cellStyle name="百分比 4" xfId="24"/>
    <cellStyle name="百分比 4 2" xfId="308"/>
    <cellStyle name="百分比 4 2 2" xfId="309"/>
    <cellStyle name="百分比 4 3" xfId="311"/>
    <cellStyle name="百分比 4 3 2" xfId="313"/>
    <cellStyle name="百分比 4 4" xfId="315"/>
    <cellStyle name="标题 1 2" xfId="307"/>
    <cellStyle name="标题 1 3" xfId="310"/>
    <cellStyle name="标题 1 4" xfId="314"/>
    <cellStyle name="标题 2 2" xfId="270"/>
    <cellStyle name="标题 2 3" xfId="316"/>
    <cellStyle name="标题 2 4" xfId="317"/>
    <cellStyle name="标题 3 2" xfId="321"/>
    <cellStyle name="标题 3 3" xfId="323"/>
    <cellStyle name="标题 3 4" xfId="325"/>
    <cellStyle name="标题 4 2" xfId="328"/>
    <cellStyle name="标题 4 3" xfId="332"/>
    <cellStyle name="标题 4 4" xfId="335"/>
    <cellStyle name="标题 5" xfId="336"/>
    <cellStyle name="标题 6" xfId="337"/>
    <cellStyle name="标题 7" xfId="339"/>
    <cellStyle name="表标题" xfId="340"/>
    <cellStyle name="表标题 2" xfId="341"/>
    <cellStyle name="表标题 2 2" xfId="38"/>
    <cellStyle name="表标题 2 2 2" xfId="120"/>
    <cellStyle name="表标题 2 3" xfId="342"/>
    <cellStyle name="表标题 2 3 2" xfId="338"/>
    <cellStyle name="表标题 3" xfId="343"/>
    <cellStyle name="表标题 3 2" xfId="66"/>
    <cellStyle name="表标题 4" xfId="117"/>
    <cellStyle name="表标题 4 2" xfId="84"/>
    <cellStyle name="差 2" xfId="344"/>
    <cellStyle name="差 3" xfId="345"/>
    <cellStyle name="差 4" xfId="289"/>
    <cellStyle name="差_(基金表4之一之二)附表1-5" xfId="48"/>
    <cellStyle name="差_（总表）江门市本级基金2014收支预算表" xfId="346"/>
    <cellStyle name="差_【表7-10明细表 汉口银行】" xfId="347"/>
    <cellStyle name="差_05潍坊" xfId="202"/>
    <cellStyle name="差_07临沂" xfId="234"/>
    <cellStyle name="差_12滨州" xfId="183"/>
    <cellStyle name="差_22湖南" xfId="348"/>
    <cellStyle name="差_27重庆" xfId="280"/>
    <cellStyle name="差_28四川" xfId="266"/>
    <cellStyle name="差_30云南" xfId="319"/>
    <cellStyle name="差_33甘肃" xfId="329"/>
    <cellStyle name="差_34青海" xfId="349"/>
    <cellStyle name="差_Sheet1" xfId="352"/>
    <cellStyle name="差_分科室" xfId="355"/>
    <cellStyle name="差_附件（Excel）" xfId="356"/>
    <cellStyle name="差_阜阳市颍州区 2011年转贷政府债券使用情况表" xfId="357"/>
    <cellStyle name="差_副本地方政府债券项目计划表" xfId="152"/>
    <cellStyle name="差_副本附件2" xfId="358"/>
    <cellStyle name="差_平邑" xfId="361"/>
    <cellStyle name="差_同德" xfId="250"/>
    <cellStyle name="差_粤财预(2012)242号文附表" xfId="362"/>
    <cellStyle name="差_政府投融资平台贷款情况季度监测表（新）" xfId="107"/>
    <cellStyle name="常规" xfId="0" builtinId="0"/>
    <cellStyle name="常规 10" xfId="366"/>
    <cellStyle name="常规 10 2" xfId="369"/>
    <cellStyle name="常规 10 2 2" xfId="371"/>
    <cellStyle name="常规 10 3" xfId="372"/>
    <cellStyle name="常规 10 3 2" xfId="374"/>
    <cellStyle name="常规 10 4" xfId="375"/>
    <cellStyle name="常规 11" xfId="378"/>
    <cellStyle name="常规 11 2" xfId="381"/>
    <cellStyle name="常规 11_粤财预(2012)242号文附表" xfId="382"/>
    <cellStyle name="常规 116" xfId="384"/>
    <cellStyle name="常规 12" xfId="229"/>
    <cellStyle name="常规 12 2" xfId="360"/>
    <cellStyle name="常规 13" xfId="253"/>
    <cellStyle name="常规 14" xfId="259"/>
    <cellStyle name="常规 15" xfId="386"/>
    <cellStyle name="常规 16" xfId="389"/>
    <cellStyle name="常规 16 2" xfId="364"/>
    <cellStyle name="常规 16 2 2" xfId="367"/>
    <cellStyle name="常规 16 3" xfId="376"/>
    <cellStyle name="常规 16 3 2" xfId="379"/>
    <cellStyle name="常规 16 4" xfId="227"/>
    <cellStyle name="常规 17" xfId="74"/>
    <cellStyle name="常规 17 2" xfId="78"/>
    <cellStyle name="常规 17 2 2" xfId="391"/>
    <cellStyle name="常规 17 3" xfId="393"/>
    <cellStyle name="常规 17 3 2" xfId="395"/>
    <cellStyle name="常规 17 4" xfId="397"/>
    <cellStyle name="常规 18" xfId="82"/>
    <cellStyle name="常规 18 2" xfId="87"/>
    <cellStyle name="常规 18 2 2" xfId="401"/>
    <cellStyle name="常规 18 3" xfId="403"/>
    <cellStyle name="常规 18 3 2" xfId="407"/>
    <cellStyle name="常规 18 4" xfId="409"/>
    <cellStyle name="常规 19" xfId="90"/>
    <cellStyle name="常规 19 2" xfId="411"/>
    <cellStyle name="常规 19 2 2" xfId="413"/>
    <cellStyle name="常规 19 3" xfId="399"/>
    <cellStyle name="常规 19 3 2" xfId="350"/>
    <cellStyle name="常规 19 4" xfId="96"/>
    <cellStyle name="常规 2" xfId="416"/>
    <cellStyle name="常规 2 2" xfId="249"/>
    <cellStyle name="常规 2 2 2" xfId="93"/>
    <cellStyle name="常规 2 2 2 2" xfId="417"/>
    <cellStyle name="常规 2 2 2 2 2" xfId="418"/>
    <cellStyle name="常规 2 2 2 3" xfId="419"/>
    <cellStyle name="常规 2 2 2 3 2" xfId="421"/>
    <cellStyle name="常规 2 2 2 4" xfId="45"/>
    <cellStyle name="常规 2 2 3" xfId="422"/>
    <cellStyle name="常规 2 2 3 2" xfId="423"/>
    <cellStyle name="常规 2 2 4" xfId="1"/>
    <cellStyle name="常规 2 2 4 2" xfId="255"/>
    <cellStyle name="常规 2 2 5" xfId="424"/>
    <cellStyle name="常规 2 3" xfId="425"/>
    <cellStyle name="常规 2 3 2" xfId="426"/>
    <cellStyle name="常规 2 3 2 2" xfId="60"/>
    <cellStyle name="常规 2 3 3" xfId="427"/>
    <cellStyle name="常规 2 3 3 2" xfId="428"/>
    <cellStyle name="常规 2 3 4" xfId="429"/>
    <cellStyle name="常规 2 3 5" xfId="39"/>
    <cellStyle name="常规 2 4" xfId="101"/>
    <cellStyle name="常规 2 4 2" xfId="430"/>
    <cellStyle name="常规 2 4 2 2" xfId="431"/>
    <cellStyle name="常规 2 4 3" xfId="432"/>
    <cellStyle name="常规 2 4 3 2" xfId="435"/>
    <cellStyle name="常规 2 5" xfId="436"/>
    <cellStyle name="常规 2 5 2" xfId="437"/>
    <cellStyle name="常规 2 5 3" xfId="438"/>
    <cellStyle name="常规 2 5 3 2" xfId="57"/>
    <cellStyle name="常规 2 5 4" xfId="420"/>
    <cellStyle name="常规 2 5 4 2" xfId="441"/>
    <cellStyle name="常规 2 5 5" xfId="442"/>
    <cellStyle name="常规 2 6" xfId="123"/>
    <cellStyle name="常规 2 6 2" xfId="443"/>
    <cellStyle name="常规 2 7" xfId="370"/>
    <cellStyle name="常规 2 7 2" xfId="444"/>
    <cellStyle name="常规 2 7 5" xfId="445"/>
    <cellStyle name="常规 2 8" xfId="447"/>
    <cellStyle name="常规 2 9" xfId="449"/>
    <cellStyle name="常规 2_（20160311整理）2016年广东省置换债券项目明细表汇总（分发各行）" xfId="41"/>
    <cellStyle name="常规 20" xfId="387"/>
    <cellStyle name="常规 20 2" xfId="129"/>
    <cellStyle name="常规 20 2 2" xfId="222"/>
    <cellStyle name="常规 20 3" xfId="131"/>
    <cellStyle name="常规 20 3 2" xfId="286"/>
    <cellStyle name="常规 20 4" xfId="133"/>
    <cellStyle name="常规 21" xfId="390"/>
    <cellStyle name="常规 21 10" xfId="99"/>
    <cellStyle name="常规 21 17" xfId="452"/>
    <cellStyle name="常规 21 17 2" xfId="213"/>
    <cellStyle name="常规 21 17_粤财预(2012)242号文附表" xfId="8"/>
    <cellStyle name="常规 21 2" xfId="365"/>
    <cellStyle name="常规 21 2 2" xfId="368"/>
    <cellStyle name="常规 21 3" xfId="377"/>
    <cellStyle name="常规 21 3 2" xfId="380"/>
    <cellStyle name="常规 21 4" xfId="228"/>
    <cellStyle name="常规 21 4 2" xfId="359"/>
    <cellStyle name="常规 21 5" xfId="252"/>
    <cellStyle name="常规 21 5 2" xfId="453"/>
    <cellStyle name="常规 21 6" xfId="258"/>
    <cellStyle name="常规 21 6 2" xfId="261"/>
    <cellStyle name="常规 21 7" xfId="385"/>
    <cellStyle name="常规 21 7 2" xfId="128"/>
    <cellStyle name="常规 21 8" xfId="388"/>
    <cellStyle name="常规 21 8 2" xfId="363"/>
    <cellStyle name="常规 21 9" xfId="76"/>
    <cellStyle name="常规 21 9 2" xfId="80"/>
    <cellStyle name="常规 22" xfId="75"/>
    <cellStyle name="常规 22 2" xfId="79"/>
    <cellStyle name="常规 22 2 2" xfId="392"/>
    <cellStyle name="常规 22 3" xfId="394"/>
    <cellStyle name="常规 22 3 2" xfId="396"/>
    <cellStyle name="常规 22 4" xfId="398"/>
    <cellStyle name="常规 23" xfId="83"/>
    <cellStyle name="常规 23 2" xfId="88"/>
    <cellStyle name="常规 23 2 2" xfId="402"/>
    <cellStyle name="常规 23 3" xfId="404"/>
    <cellStyle name="常规 23 3 2" xfId="408"/>
    <cellStyle name="常规 23 4" xfId="410"/>
    <cellStyle name="常规 23 5" xfId="455"/>
    <cellStyle name="常规 24" xfId="91"/>
    <cellStyle name="常规 24 2" xfId="412"/>
    <cellStyle name="常规 24 2 2" xfId="414"/>
    <cellStyle name="常规 24 3" xfId="400"/>
    <cellStyle name="常规 24 3 2" xfId="351"/>
    <cellStyle name="常规 24 4" xfId="97"/>
    <cellStyle name="常规 25" xfId="456"/>
    <cellStyle name="常规 25 2" xfId="458"/>
    <cellStyle name="常规 25 2 2" xfId="460"/>
    <cellStyle name="常规 25 3" xfId="405"/>
    <cellStyle name="常规 25 3 2" xfId="462"/>
    <cellStyle name="常规 25 4" xfId="464"/>
    <cellStyle name="常规 26" xfId="31"/>
    <cellStyle name="常规 26 2" xfId="5"/>
    <cellStyle name="常规 26 2 2" xfId="180"/>
    <cellStyle name="常规 26 3" xfId="53"/>
    <cellStyle name="常规 26 3 2" xfId="35"/>
    <cellStyle name="常规 26 4" xfId="56"/>
    <cellStyle name="常规 27" xfId="467"/>
    <cellStyle name="常规 27 2" xfId="294"/>
    <cellStyle name="常规 27 2 2" xfId="297"/>
    <cellStyle name="常规 27 3" xfId="113"/>
    <cellStyle name="常规 27 3 2" xfId="469"/>
    <cellStyle name="常规 27 4" xfId="440"/>
    <cellStyle name="常规 28" xfId="471"/>
    <cellStyle name="常规 28 2" xfId="269"/>
    <cellStyle name="常规 28 2 2" xfId="474"/>
    <cellStyle name="常规 28 3" xfId="477"/>
    <cellStyle name="常规 28 3 2" xfId="479"/>
    <cellStyle name="常规 28 4" xfId="481"/>
    <cellStyle name="常规 29" xfId="434"/>
    <cellStyle name="常规 29 2" xfId="483"/>
    <cellStyle name="常规 29 2 2" xfId="485"/>
    <cellStyle name="常规 29 3" xfId="487"/>
    <cellStyle name="常规 29 3 2" xfId="237"/>
    <cellStyle name="常规 29 4" xfId="23"/>
    <cellStyle name="常规 29 7" xfId="273"/>
    <cellStyle name="常规 3" xfId="155"/>
    <cellStyle name="常规 3 10" xfId="488"/>
    <cellStyle name="常规 3 10 2" xfId="489"/>
    <cellStyle name="常规 3 11" xfId="490"/>
    <cellStyle name="常规 3 12" xfId="491"/>
    <cellStyle name="常规 3 2" xfId="492"/>
    <cellStyle name="常规 3 2 2" xfId="493"/>
    <cellStyle name="常规 3 2 2 2" xfId="494"/>
    <cellStyle name="常规 3 2 2 2 2" xfId="495"/>
    <cellStyle name="常规 3 2 2 2 2 2" xfId="496"/>
    <cellStyle name="常规 3 2 2 2 3" xfId="497"/>
    <cellStyle name="常规 3 2 2 2 3 2" xfId="498"/>
    <cellStyle name="常规 3 2 2 2 4" xfId="30"/>
    <cellStyle name="常规 3 2 2 3" xfId="499"/>
    <cellStyle name="常规 3 2 2 3 2" xfId="500"/>
    <cellStyle name="常规 3 2 2 4" xfId="501"/>
    <cellStyle name="常规 3 2 2 4 2" xfId="503"/>
    <cellStyle name="常规 3 2 2_安徽省政府融资平台公司名录及债务余额核实表" xfId="451"/>
    <cellStyle name="常规 3 2 3" xfId="211"/>
    <cellStyle name="常规 3 2 3 2" xfId="454"/>
    <cellStyle name="常规 3 2 3 2 2" xfId="111"/>
    <cellStyle name="常规 3 2 3 3" xfId="504"/>
    <cellStyle name="常规 3 2 3 3 2" xfId="475"/>
    <cellStyle name="常规 3 2 3 4" xfId="505"/>
    <cellStyle name="常规 3 2 4" xfId="506"/>
    <cellStyle name="常规 3 2 4 2" xfId="507"/>
    <cellStyle name="常规 3 2 5" xfId="151"/>
    <cellStyle name="常规 3 2 5 2" xfId="509"/>
    <cellStyle name="常规 3 2_安徽省政府融资平台公司名录及债务余额核实表" xfId="50"/>
    <cellStyle name="常规 3 3" xfId="233"/>
    <cellStyle name="常规 3 3 2" xfId="510"/>
    <cellStyle name="常规 3 3 2 2" xfId="511"/>
    <cellStyle name="常规 3 3 3" xfId="512"/>
    <cellStyle name="常规 3 3 3 2" xfId="513"/>
    <cellStyle name="常规 3 3 4" xfId="415"/>
    <cellStyle name="常规 3 4" xfId="105"/>
    <cellStyle name="常规 3 4 2" xfId="514"/>
    <cellStyle name="常规 3 5" xfId="515"/>
    <cellStyle name="常规 3 5 2" xfId="272"/>
    <cellStyle name="常规 3 6" xfId="241"/>
    <cellStyle name="常规 3 6 2" xfId="243"/>
    <cellStyle name="常规 3 7" xfId="373"/>
    <cellStyle name="常规 3 7 2" xfId="383"/>
    <cellStyle name="常规 3 8" xfId="516"/>
    <cellStyle name="常规 3 8 2" xfId="52"/>
    <cellStyle name="常规 3 9" xfId="63"/>
    <cellStyle name="常规 3 9 2" xfId="517"/>
    <cellStyle name="常规 3_财政银监数字比较" xfId="518"/>
    <cellStyle name="常规 30" xfId="457"/>
    <cellStyle name="常规 30 2" xfId="459"/>
    <cellStyle name="常规 30 2 2" xfId="461"/>
    <cellStyle name="常规 30 3" xfId="406"/>
    <cellStyle name="常规 30 3 2" xfId="463"/>
    <cellStyle name="常规 30 4" xfId="465"/>
    <cellStyle name="常规 30 5" xfId="508"/>
    <cellStyle name="常规 31" xfId="32"/>
    <cellStyle name="常规 31 2" xfId="6"/>
    <cellStyle name="常规 31 2 2" xfId="181"/>
    <cellStyle name="常规 31 3" xfId="54"/>
    <cellStyle name="常规 31 3 2" xfId="33"/>
    <cellStyle name="常规 31 4" xfId="55"/>
    <cellStyle name="常规 32" xfId="466"/>
    <cellStyle name="常规 32 2" xfId="293"/>
    <cellStyle name="常规 32 2 2" xfId="296"/>
    <cellStyle name="常规 32 3" xfId="112"/>
    <cellStyle name="常规 32 3 2" xfId="468"/>
    <cellStyle name="常规 32 4" xfId="439"/>
    <cellStyle name="常规 33" xfId="470"/>
    <cellStyle name="常规 33 2" xfId="267"/>
    <cellStyle name="常规 33 2 2" xfId="473"/>
    <cellStyle name="常规 33 3" xfId="476"/>
    <cellStyle name="常规 33 3 2" xfId="478"/>
    <cellStyle name="常规 33 4" xfId="480"/>
    <cellStyle name="常规 34" xfId="433"/>
    <cellStyle name="常规 34 2" xfId="482"/>
    <cellStyle name="常规 34 2 2" xfId="484"/>
    <cellStyle name="常规 34 3" xfId="486"/>
    <cellStyle name="常规 34 3 2" xfId="236"/>
    <cellStyle name="常规 34 4" xfId="21"/>
    <cellStyle name="常规 34 5" xfId="519"/>
    <cellStyle name="常规 35" xfId="354"/>
    <cellStyle name="常规 35 2" xfId="521"/>
    <cellStyle name="常规 35 2 2" xfId="523"/>
    <cellStyle name="常规 35 3" xfId="525"/>
    <cellStyle name="常规 35 3 2" xfId="527"/>
    <cellStyle name="常规 35 4" xfId="529"/>
    <cellStyle name="常规 35 5" xfId="531"/>
    <cellStyle name="常规 36" xfId="533"/>
    <cellStyle name="常规 36 2" xfId="535"/>
    <cellStyle name="常规 36 2 2" xfId="537"/>
    <cellStyle name="常规 36 3" xfId="539"/>
    <cellStyle name="常规 36 3 2" xfId="541"/>
    <cellStyle name="常规 36 4" xfId="543"/>
    <cellStyle name="常规 36 5" xfId="545"/>
    <cellStyle name="常规 37" xfId="547"/>
    <cellStyle name="常规 37 2" xfId="549"/>
    <cellStyle name="常规 37 3" xfId="550"/>
    <cellStyle name="常规 37 3 2" xfId="551"/>
    <cellStyle name="常规 37 4" xfId="552"/>
    <cellStyle name="常规 37 4 2" xfId="553"/>
    <cellStyle name="常规 37 5" xfId="36"/>
    <cellStyle name="常规 37 6" xfId="554"/>
    <cellStyle name="常规 38" xfId="556"/>
    <cellStyle name="常规 38 2" xfId="558"/>
    <cellStyle name="常规 38 2 2" xfId="560"/>
    <cellStyle name="常规 38 3" xfId="562"/>
    <cellStyle name="常规 38 3 2" xfId="564"/>
    <cellStyle name="常规 38 4" xfId="566"/>
    <cellStyle name="常规 38 5" xfId="568"/>
    <cellStyle name="常规 39" xfId="3"/>
    <cellStyle name="常规 39 2" xfId="571"/>
    <cellStyle name="常规 39 3" xfId="574"/>
    <cellStyle name="常规 39 3 2" xfId="576"/>
    <cellStyle name="常规 39 4" xfId="579"/>
    <cellStyle name="常规 39 4 2" xfId="581"/>
    <cellStyle name="常规 39 5" xfId="583"/>
    <cellStyle name="常规 4" xfId="584"/>
    <cellStyle name="常规 4 2" xfId="585"/>
    <cellStyle name="常规 4 2 2" xfId="587"/>
    <cellStyle name="常规 4 2 2 2" xfId="589"/>
    <cellStyle name="常规 4 2 2 2 2" xfId="590"/>
    <cellStyle name="常规 4 2 2 3" xfId="20"/>
    <cellStyle name="常规 4 2 2 3 2" xfId="592"/>
    <cellStyle name="常规 4 2 2 4" xfId="593"/>
    <cellStyle name="常规 4 2 3" xfId="595"/>
    <cellStyle name="常规 4 2 3 2" xfId="598"/>
    <cellStyle name="常规 4 2 4" xfId="600"/>
    <cellStyle name="常规 4 2 4 2" xfId="602"/>
    <cellStyle name="常规 4 3" xfId="603"/>
    <cellStyle name="常规 4 4" xfId="586"/>
    <cellStyle name="常规 4 4 2" xfId="588"/>
    <cellStyle name="常规 4 5" xfId="594"/>
    <cellStyle name="常规 4 5 2" xfId="597"/>
    <cellStyle name="常规 4 6" xfId="599"/>
    <cellStyle name="常规 4 7" xfId="604"/>
    <cellStyle name="常规 4_2008年横排表0721" xfId="605"/>
    <cellStyle name="常规 40" xfId="353"/>
    <cellStyle name="常规 40 2" xfId="520"/>
    <cellStyle name="常规 40 2 2" xfId="522"/>
    <cellStyle name="常规 40 3" xfId="524"/>
    <cellStyle name="常规 40 3 2" xfId="526"/>
    <cellStyle name="常规 40 4" xfId="528"/>
    <cellStyle name="常规 40 5" xfId="530"/>
    <cellStyle name="常规 41" xfId="532"/>
    <cellStyle name="常规 41 2" xfId="534"/>
    <cellStyle name="常规 41 2 2" xfId="536"/>
    <cellStyle name="常规 41 3" xfId="538"/>
    <cellStyle name="常规 41 3 2" xfId="540"/>
    <cellStyle name="常规 41 4" xfId="542"/>
    <cellStyle name="常规 41 5" xfId="544"/>
    <cellStyle name="常规 42" xfId="546"/>
    <cellStyle name="常规 42 2" xfId="548"/>
    <cellStyle name="常规 42_安徽" xfId="606"/>
    <cellStyle name="常规 43" xfId="555"/>
    <cellStyle name="常规 43 2" xfId="557"/>
    <cellStyle name="常规 43 3" xfId="561"/>
    <cellStyle name="常规 43 3 2" xfId="563"/>
    <cellStyle name="常规 43 4" xfId="565"/>
    <cellStyle name="常规 43 4 2" xfId="607"/>
    <cellStyle name="常规 43 5" xfId="567"/>
    <cellStyle name="常规 44" xfId="2"/>
    <cellStyle name="常规 44 2" xfId="570"/>
    <cellStyle name="常规 44 3" xfId="573"/>
    <cellStyle name="常规 44 3 2" xfId="575"/>
    <cellStyle name="常规 44 4" xfId="578"/>
    <cellStyle name="常规 44 4 2" xfId="580"/>
    <cellStyle name="常规 44 5" xfId="582"/>
    <cellStyle name="常规 45" xfId="609"/>
    <cellStyle name="常规 45 2" xfId="610"/>
    <cellStyle name="常规 45 2 2" xfId="611"/>
    <cellStyle name="常规 45 3" xfId="612"/>
    <cellStyle name="常规 45 3 2" xfId="613"/>
    <cellStyle name="常规 45 4" xfId="614"/>
    <cellStyle name="常规 46" xfId="616"/>
    <cellStyle name="常规 46 2" xfId="618"/>
    <cellStyle name="常规 46 2 2" xfId="620"/>
    <cellStyle name="常规 46 3" xfId="622"/>
    <cellStyle name="常规 46 3 2" xfId="624"/>
    <cellStyle name="常规 46 4" xfId="626"/>
    <cellStyle name="常规 47" xfId="628"/>
    <cellStyle name="常规 47 2" xfId="630"/>
    <cellStyle name="常规 47 2 2" xfId="631"/>
    <cellStyle name="常规 47 3" xfId="632"/>
    <cellStyle name="常规 47 3 2" xfId="633"/>
    <cellStyle name="常规 47 4" xfId="634"/>
    <cellStyle name="常规 48" xfId="636"/>
    <cellStyle name="常规 48 2" xfId="637"/>
    <cellStyle name="常规 48 2 2" xfId="638"/>
    <cellStyle name="常规 48 3" xfId="639"/>
    <cellStyle name="常规 48 3 2" xfId="640"/>
    <cellStyle name="常规 48 4" xfId="641"/>
    <cellStyle name="常规 49" xfId="643"/>
    <cellStyle name="常规 49 2" xfId="645"/>
    <cellStyle name="常规 49 2 2" xfId="646"/>
    <cellStyle name="常规 49 3" xfId="647"/>
    <cellStyle name="常规 49 3 2" xfId="648"/>
    <cellStyle name="常规 49 4" xfId="649"/>
    <cellStyle name="常规 5" xfId="650"/>
    <cellStyle name="常规 5 2" xfId="651"/>
    <cellStyle name="常规 5 2 2" xfId="652"/>
    <cellStyle name="常规 5 2 2 2" xfId="653"/>
    <cellStyle name="常规 5 2 3" xfId="654"/>
    <cellStyle name="常规 5 2 3 2" xfId="318"/>
    <cellStyle name="常规 5 2 4" xfId="655"/>
    <cellStyle name="常规 5 3" xfId="656"/>
    <cellStyle name="常规 5 4" xfId="657"/>
    <cellStyle name="常规 5 4 2" xfId="658"/>
    <cellStyle name="常规 5 5" xfId="659"/>
    <cellStyle name="常规 5 5 2" xfId="660"/>
    <cellStyle name="常规 5 6" xfId="661"/>
    <cellStyle name="常规 5_附件（Excel）" xfId="662"/>
    <cellStyle name="常规 50" xfId="608"/>
    <cellStyle name="常规 51" xfId="615"/>
    <cellStyle name="常规 51 2" xfId="617"/>
    <cellStyle name="常规 51 2 2" xfId="619"/>
    <cellStyle name="常规 51 3" xfId="621"/>
    <cellStyle name="常规 51 3 2" xfId="623"/>
    <cellStyle name="常规 51 4" xfId="625"/>
    <cellStyle name="常规 52" xfId="627"/>
    <cellStyle name="常规 52 2" xfId="629"/>
    <cellStyle name="常规 52_粤财预(2012)242号文附表" xfId="577"/>
    <cellStyle name="常规 53" xfId="635"/>
    <cellStyle name="常规 54" xfId="642"/>
    <cellStyle name="常规 54 2" xfId="644"/>
    <cellStyle name="常规 54_粤财预(2012)242号文附表" xfId="663"/>
    <cellStyle name="常规 55" xfId="666"/>
    <cellStyle name="常规 55 2" xfId="668"/>
    <cellStyle name="常规 55 2 2" xfId="669"/>
    <cellStyle name="常规 55 3" xfId="670"/>
    <cellStyle name="常规 55 3 2" xfId="671"/>
    <cellStyle name="常规 55 4" xfId="672"/>
    <cellStyle name="常规 56" xfId="674"/>
    <cellStyle name="常规 56 2" xfId="676"/>
    <cellStyle name="常规 57" xfId="678"/>
    <cellStyle name="常规 57 2" xfId="679"/>
    <cellStyle name="常规 58" xfId="681"/>
    <cellStyle name="常规 59" xfId="682"/>
    <cellStyle name="常规 6" xfId="683"/>
    <cellStyle name="常规 60" xfId="665"/>
    <cellStyle name="常规 63" xfId="680"/>
    <cellStyle name="常规 66" xfId="684"/>
    <cellStyle name="常规 66 2" xfId="685"/>
    <cellStyle name="常规 68" xfId="686"/>
    <cellStyle name="常规 68 2" xfId="687"/>
    <cellStyle name="常规 7" xfId="688"/>
    <cellStyle name="常规 7 2" xfId="689"/>
    <cellStyle name="常规 7 2 2" xfId="690"/>
    <cellStyle name="常规 7 3" xfId="691"/>
    <cellStyle name="常规 7 3 2" xfId="692"/>
    <cellStyle name="常规 7 4" xfId="596"/>
    <cellStyle name="常规 70" xfId="693"/>
    <cellStyle name="常规 72" xfId="694"/>
    <cellStyle name="常规 78" xfId="695"/>
    <cellStyle name="常规 8" xfId="696"/>
    <cellStyle name="常规 8 2" xfId="697"/>
    <cellStyle name="常规 8 2 2" xfId="698"/>
    <cellStyle name="常规 8 2 2 2" xfId="699"/>
    <cellStyle name="常规 8 2 3" xfId="700"/>
    <cellStyle name="常规 8 2 3 2" xfId="701"/>
    <cellStyle name="常规 8 2 4" xfId="702"/>
    <cellStyle name="常规 8 3" xfId="703"/>
    <cellStyle name="常规 8 3 2" xfId="704"/>
    <cellStyle name="常规 8 4" xfId="601"/>
    <cellStyle name="常规 8 4 2" xfId="705"/>
    <cellStyle name="常规 8 5" xfId="706"/>
    <cellStyle name="常规 8_梅州" xfId="707"/>
    <cellStyle name="常规 9" xfId="708"/>
    <cellStyle name="常规 9 2" xfId="170"/>
    <cellStyle name="常规 9 2 2" xfId="709"/>
    <cellStyle name="常规 9 2 2 2" xfId="710"/>
    <cellStyle name="常规 9 2 3" xfId="711"/>
    <cellStyle name="常规 9 2 3 2" xfId="712"/>
    <cellStyle name="常规 9 2 4" xfId="713"/>
    <cellStyle name="常规 9 3" xfId="173"/>
    <cellStyle name="常规 9 4" xfId="714"/>
    <cellStyle name="常规 9 4 2" xfId="715"/>
    <cellStyle name="常规 9 5" xfId="716"/>
    <cellStyle name="常规 9 5 2" xfId="717"/>
    <cellStyle name="常规 9 6" xfId="718"/>
    <cellStyle name="常规 9_分地区分公司债务表" xfId="719"/>
    <cellStyle name="超级链接" xfId="720"/>
    <cellStyle name="超级链接 2" xfId="721"/>
    <cellStyle name="超级链接 2 2" xfId="722"/>
    <cellStyle name="超级链接 2 2 2" xfId="723"/>
    <cellStyle name="超级链接 2 3" xfId="724"/>
    <cellStyle name="超级链接 2 3 2" xfId="725"/>
    <cellStyle name="超级链接 3" xfId="726"/>
    <cellStyle name="超级链接 3 2" xfId="727"/>
    <cellStyle name="超级链接 4" xfId="728"/>
    <cellStyle name="超级链接 4 2" xfId="729"/>
    <cellStyle name="分级显示行_1_13区汇总" xfId="730"/>
    <cellStyle name="归盒啦_95" xfId="731"/>
    <cellStyle name="好 2" xfId="732"/>
    <cellStyle name="好 3" xfId="733"/>
    <cellStyle name="好 4" xfId="502"/>
    <cellStyle name="好_【表7-10明细表 汉口银行】" xfId="734"/>
    <cellStyle name="好_05潍坊" xfId="735"/>
    <cellStyle name="好_07临沂" xfId="736"/>
    <cellStyle name="好_12滨州" xfId="737"/>
    <cellStyle name="好_22湖南" xfId="738"/>
    <cellStyle name="好_27重庆" xfId="739"/>
    <cellStyle name="好_28四川" xfId="740"/>
    <cellStyle name="好_30云南" xfId="741"/>
    <cellStyle name="好_33甘肃" xfId="742"/>
    <cellStyle name="好_34青海" xfId="743"/>
    <cellStyle name="好_Sheet1" xfId="744"/>
    <cellStyle name="好_分科室" xfId="745"/>
    <cellStyle name="好_阜阳市颍州区 2011年转贷政府债券使用情况表" xfId="746"/>
    <cellStyle name="好_平邑" xfId="747"/>
    <cellStyle name="好_同德" xfId="748"/>
    <cellStyle name="好_粤财预(2012)242号文附表" xfId="749"/>
    <cellStyle name="好_政府投融资平台贷款情况季度监测表（新）" xfId="121"/>
    <cellStyle name="后继超级链接" xfId="750"/>
    <cellStyle name="后继超级链接 2" xfId="664"/>
    <cellStyle name="后继超级链接 2 2" xfId="667"/>
    <cellStyle name="后继超级链接 3" xfId="673"/>
    <cellStyle name="后继超级链接 3 2" xfId="675"/>
    <cellStyle name="后继超链接" xfId="244"/>
    <cellStyle name="后继超链接 2" xfId="751"/>
    <cellStyle name="后继超链接 2 2" xfId="752"/>
    <cellStyle name="后继超链接 3" xfId="753"/>
    <cellStyle name="后继超链接 3 2" xfId="754"/>
    <cellStyle name="汇总 2" xfId="755"/>
    <cellStyle name="汇总 3" xfId="312"/>
    <cellStyle name="汇总 4" xfId="756"/>
    <cellStyle name="货币 2" xfId="569"/>
    <cellStyle name="货币 2 2" xfId="757"/>
    <cellStyle name="货币 2 2 2" xfId="758"/>
    <cellStyle name="货币 2 2 2 2" xfId="759"/>
    <cellStyle name="货币 2 2 3" xfId="760"/>
    <cellStyle name="货币 2 2 3 2" xfId="761"/>
    <cellStyle name="货币 2 2 4" xfId="762"/>
    <cellStyle name="货币 2 2 4 2" xfId="763"/>
    <cellStyle name="货币 2 2 5" xfId="764"/>
    <cellStyle name="货币 2 3" xfId="765"/>
    <cellStyle name="货币 2 3 2" xfId="766"/>
    <cellStyle name="货币 2 4" xfId="767"/>
    <cellStyle name="货币 2 4 2" xfId="768"/>
    <cellStyle name="货币 2 5" xfId="769"/>
    <cellStyle name="货币 2 5 2" xfId="770"/>
    <cellStyle name="货币 2 6" xfId="771"/>
    <cellStyle name="货币 2_副本地方政府债券项目计划表" xfId="772"/>
    <cellStyle name="货币 3" xfId="572"/>
    <cellStyle name="货币[0] 2" xfId="28"/>
    <cellStyle name="货币[0] 2 2" xfId="320"/>
    <cellStyle name="货币[0] 2 2 2" xfId="773"/>
    <cellStyle name="货币[0] 2 2 2 2" xfId="677"/>
    <cellStyle name="货币[0] 2 2 3" xfId="774"/>
    <cellStyle name="货币[0] 2 2 3 2" xfId="775"/>
    <cellStyle name="货币[0] 2 2 4" xfId="776"/>
    <cellStyle name="货币[0] 2 2 4 2" xfId="777"/>
    <cellStyle name="货币[0] 2 2 5" xfId="778"/>
    <cellStyle name="货币[0] 2 3" xfId="322"/>
    <cellStyle name="货币[0] 2 3 2" xfId="779"/>
    <cellStyle name="货币[0] 2 4" xfId="324"/>
    <cellStyle name="货币[0] 2 4 2" xfId="780"/>
    <cellStyle name="货币[0] 2 5" xfId="781"/>
    <cellStyle name="货币[0] 2 5 2" xfId="782"/>
    <cellStyle name="货币[0] 2 6" xfId="783"/>
    <cellStyle name="货币[0] 3" xfId="18"/>
    <cellStyle name="货币[0] 3 2" xfId="327"/>
    <cellStyle name="货币[0] 3 2 2" xfId="785"/>
    <cellStyle name="货币[0] 3 3" xfId="331"/>
    <cellStyle name="货币[0] 3 3 2" xfId="787"/>
    <cellStyle name="货币[0] 3 4" xfId="334"/>
    <cellStyle name="计算 2" xfId="788"/>
    <cellStyle name="计算 3" xfId="789"/>
    <cellStyle name="计算 4" xfId="790"/>
    <cellStyle name="检查单元格 2" xfId="791"/>
    <cellStyle name="检查单元格 3" xfId="792"/>
    <cellStyle name="检查单元格 4" xfId="794"/>
    <cellStyle name="解释性文本 2" xfId="795"/>
    <cellStyle name="解释性文本 3" xfId="796"/>
    <cellStyle name="解释性文本 4" xfId="797"/>
    <cellStyle name="警告文本 2" xfId="591"/>
    <cellStyle name="警告文本 3" xfId="798"/>
    <cellStyle name="警告文本 4" xfId="799"/>
    <cellStyle name="链接单元格 2" xfId="800"/>
    <cellStyle name="链接单元格 3" xfId="801"/>
    <cellStyle name="链接单元格 4" xfId="802"/>
    <cellStyle name="霓付 [0]_ +Foil &amp; -FOIL &amp; PAPER" xfId="803"/>
    <cellStyle name="霓付_ +Foil &amp; -FOIL &amp; PAPER" xfId="804"/>
    <cellStyle name="烹拳 [0]_ +Foil &amp; -FOIL &amp; PAPER" xfId="805"/>
    <cellStyle name="烹拳_ +Foil &amp; -FOIL &amp; PAPER" xfId="806"/>
    <cellStyle name="普通_ 白土" xfId="807"/>
    <cellStyle name="千分位[0]_ 白土" xfId="808"/>
    <cellStyle name="千分位_ 白土" xfId="809"/>
    <cellStyle name="千位[0]_(人代会用)" xfId="43"/>
    <cellStyle name="千位_(人代会用)" xfId="810"/>
    <cellStyle name="千位分隔 2" xfId="811"/>
    <cellStyle name="千位分隔 2 2" xfId="812"/>
    <cellStyle name="千位分隔 2 2 2" xfId="813"/>
    <cellStyle name="千位分隔 2 2 2 2" xfId="814"/>
    <cellStyle name="千位分隔 2 2 3" xfId="815"/>
    <cellStyle name="千位分隔 2 2 3 2" xfId="816"/>
    <cellStyle name="千位分隔 2 2 4" xfId="817"/>
    <cellStyle name="千位分隔 2 2 4 2" xfId="51"/>
    <cellStyle name="千位分隔 2 2 5" xfId="818"/>
    <cellStyle name="千位分隔 2 2 6" xfId="819"/>
    <cellStyle name="千位分隔 2 3" xfId="820"/>
    <cellStyle name="千位分隔 2 3 2" xfId="821"/>
    <cellStyle name="千位分隔 2 4" xfId="278"/>
    <cellStyle name="千位分隔 2 4 2" xfId="822"/>
    <cellStyle name="千位分隔 2 5" xfId="823"/>
    <cellStyle name="千位分隔 2 5 2" xfId="824"/>
    <cellStyle name="千位分隔 2 6" xfId="825"/>
    <cellStyle name="千位分隔 2 7" xfId="559"/>
    <cellStyle name="千位分隔 3" xfId="326"/>
    <cellStyle name="千位分隔 3 2" xfId="784"/>
    <cellStyle name="千位分隔 3 2 2" xfId="826"/>
    <cellStyle name="千位分隔 3 3" xfId="827"/>
    <cellStyle name="千位分隔 3 3 2" xfId="828"/>
    <cellStyle name="千位分隔 3 4" xfId="829"/>
    <cellStyle name="千位分隔 3 4 2" xfId="830"/>
    <cellStyle name="千位分隔 3 5" xfId="831"/>
    <cellStyle name="千位分隔 4" xfId="330"/>
    <cellStyle name="千位分隔 4 2" xfId="786"/>
    <cellStyle name="千位分隔 4 2 2" xfId="832"/>
    <cellStyle name="千位分隔 4 3" xfId="833"/>
    <cellStyle name="千位分隔 4 3 2" xfId="834"/>
    <cellStyle name="千位分隔 4 4" xfId="835"/>
    <cellStyle name="千位分隔 4 4 2" xfId="836"/>
    <cellStyle name="千位分隔 4 5" xfId="837"/>
    <cellStyle name="千位分隔 5" xfId="333"/>
    <cellStyle name="千位分隔 5 2" xfId="838"/>
    <cellStyle name="千位分隔 5 2 2" xfId="839"/>
    <cellStyle name="千位分隔 5 3" xfId="840"/>
    <cellStyle name="千位分隔 6" xfId="841"/>
    <cellStyle name="千位分隔 6 2" xfId="842"/>
    <cellStyle name="千位分隔 7" xfId="843"/>
    <cellStyle name="千位分隔 7 2" xfId="844"/>
    <cellStyle name="千位分隔 8" xfId="845"/>
    <cellStyle name="千位分隔 8 2" xfId="846"/>
    <cellStyle name="千位分隔 9" xfId="847"/>
    <cellStyle name="千位分隔[0] 2" xfId="848"/>
    <cellStyle name="千位分隔[0] 2 2" xfId="849"/>
    <cellStyle name="千位分隔[0] 2 2 2" xfId="850"/>
    <cellStyle name="千位分隔[0] 2 3" xfId="851"/>
    <cellStyle name="千位分隔[0] 2 3 2" xfId="852"/>
    <cellStyle name="千位分隔[0] 2 4" xfId="853"/>
    <cellStyle name="千位分隔[0] 2 4 2" xfId="854"/>
    <cellStyle name="千位分隔[0] 2 5" xfId="855"/>
    <cellStyle name="千位分隔[0] 3" xfId="856"/>
    <cellStyle name="千位分隔[0] 5" xfId="857"/>
    <cellStyle name="千位分季_新建 Microsoft Excel 工作表" xfId="858"/>
    <cellStyle name="钎霖_4岿角利" xfId="859"/>
    <cellStyle name="强调 1" xfId="860"/>
    <cellStyle name="强调 2" xfId="861"/>
    <cellStyle name="强调 3" xfId="862"/>
    <cellStyle name="强调文字颜色 1 2" xfId="863"/>
    <cellStyle name="强调文字颜色 1 3" xfId="864"/>
    <cellStyle name="强调文字颜色 1 4" xfId="865"/>
    <cellStyle name="强调文字颜色 2 2" xfId="866"/>
    <cellStyle name="强调文字颜色 2 3" xfId="867"/>
    <cellStyle name="强调文字颜色 2 4" xfId="868"/>
    <cellStyle name="强调文字颜色 3 2" xfId="869"/>
    <cellStyle name="强调文字颜色 3 3" xfId="870"/>
    <cellStyle name="强调文字颜色 3 4" xfId="871"/>
    <cellStyle name="强调文字颜色 4 2" xfId="872"/>
    <cellStyle name="强调文字颜色 4 3" xfId="124"/>
    <cellStyle name="强调文字颜色 4 4" xfId="873"/>
    <cellStyle name="强调文字颜色 5 2" xfId="874"/>
    <cellStyle name="强调文字颜色 5 3" xfId="875"/>
    <cellStyle name="强调文字颜色 5 4" xfId="876"/>
    <cellStyle name="强调文字颜色 6 2" xfId="877"/>
    <cellStyle name="强调文字颜色 6 3" xfId="878"/>
    <cellStyle name="强调文字颜色 6 4" xfId="450"/>
    <cellStyle name="适中 2" xfId="879"/>
    <cellStyle name="适中 3" xfId="472"/>
    <cellStyle name="适中 4" xfId="880"/>
    <cellStyle name="输出 2" xfId="881"/>
    <cellStyle name="输出 3" xfId="882"/>
    <cellStyle name="输出 4" xfId="883"/>
    <cellStyle name="输入 2" xfId="446"/>
    <cellStyle name="输入 3" xfId="448"/>
    <cellStyle name="输入 4" xfId="884"/>
    <cellStyle name="数字" xfId="885"/>
    <cellStyle name="数字 2" xfId="886"/>
    <cellStyle name="数字 2 2" xfId="887"/>
    <cellStyle name="数字 2 2 2" xfId="888"/>
    <cellStyle name="数字 2 3" xfId="889"/>
    <cellStyle name="数字 2 3 2" xfId="890"/>
    <cellStyle name="数字 3" xfId="891"/>
    <cellStyle name="数字 3 2" xfId="892"/>
    <cellStyle name="数字 4" xfId="893"/>
    <cellStyle name="数字 4 2" xfId="894"/>
    <cellStyle name="未定义" xfId="895"/>
    <cellStyle name="小数" xfId="896"/>
    <cellStyle name="小数 2" xfId="793"/>
    <cellStyle name="小数 2 2" xfId="897"/>
    <cellStyle name="小数 2 2 2" xfId="898"/>
    <cellStyle name="小数 2 3" xfId="899"/>
    <cellStyle name="小数 2 3 2" xfId="900"/>
    <cellStyle name="小数 3" xfId="901"/>
    <cellStyle name="小数 3 2" xfId="902"/>
    <cellStyle name="小数 4" xfId="903"/>
    <cellStyle name="小数 4 2" xfId="904"/>
    <cellStyle name="样式 1" xfId="905"/>
    <cellStyle name="样式 1 2" xfId="906"/>
    <cellStyle name="样式 1 3" xfId="907"/>
    <cellStyle name="样式 1 4" xfId="908"/>
    <cellStyle name="样式 1_附件（Excel）" xfId="909"/>
    <cellStyle name="注释 2" xfId="910"/>
    <cellStyle name="注释 2 2" xfId="911"/>
    <cellStyle name="注释 2 2 2" xfId="912"/>
    <cellStyle name="注释 2 3" xfId="913"/>
    <cellStyle name="注释 2 3 2" xfId="914"/>
    <cellStyle name="注释 2 4" xfId="915"/>
    <cellStyle name="注释 3" xfId="916"/>
    <cellStyle name="注释 3 2" xfId="917"/>
    <cellStyle name="注释 3 2 2" xfId="918"/>
    <cellStyle name="注释 3 3" xfId="919"/>
    <cellStyle name="注释 3 3 2" xfId="920"/>
    <cellStyle name="注释 3 4" xfId="69"/>
    <cellStyle name="注释 4" xfId="921"/>
    <cellStyle name="콤마 [0]_BOILER-CO1" xfId="922"/>
    <cellStyle name="콤마_BOILER-CO1" xfId="923"/>
    <cellStyle name="통화 [0]_BOILER-CO1" xfId="924"/>
    <cellStyle name="통화_BOILER-CO1" xfId="246"/>
    <cellStyle name="표준_0N-HANDLING " xfId="925"/>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22320;&#26041;&#22788;&#20027;&#26426;/&#22320;&#26041;&#22788;&#20027;&#26426;/Documents%20and%20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2522;&#30784;&#25968;&#25454;/&#22522;&#30784;&#25968;&#25454;&#34920;03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2522;&#30784;&#25968;&#25454;/08&#26449;&#324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Documents%20and%20Settings/Administrator/Application%20Data/Microsoft/Excel/2007&#24180;&#22320;&#26041;&#25919;&#24220;&#24615;&#20538;&#21153;&#25253;&#34920;&#27719;&#24635;&#65288;20080708&#65289;&#12304;&#23450;&#31295;&#1230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01&#27719;&#24635;&#34701;&#36164;&#24179;&#21488;&#21517;&#21333;&#21644;&#20313;&#39069;&#34920;&#26680;&#23545;&#34920;&#65288;&#27491;&#24335;&#34920;&#65292;&#21516;&#38134;&#30417;&#26680;&#23545;&#21069;&#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5104;&#26412;&#24046;&#24322;&#31995;&#25968;03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0998;&#32423;&#23454;&#38469;&#25903;&#20986;&#2596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2522;&#30784;&#25968;&#25454;/08&#21160;&#24577;&#26597;&#35810;&#25968;&#2545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epxc-1370\Desktop\1.&#32463;&#24314;&#32929;&#26085;&#24120;&#24037;&#20316;\1.&#32463;&#24314;&#32929;&#26085;&#24120;&#24037;&#20316;\9.&#24180;&#20013;&#39044;&#31639;&#35843;&#25972;\2025&#24180;\20251203\data\home\epxc-0472\1.&#39044;&#31639;\2025&#24180;&#39044;&#31639;\&#39044;&#31639;&#35843;&#25972;\A:\Documents%20and%20Settings\sz005933\&#26700;&#38754;\&#28145;&#22323;&#25311;&#25253;&#38134;&#30417;&#20250;&#25919;&#24220;&#24179;&#21488;&#28165;&#29702;&#22522;&#30784;&#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BSERVER/&#39044;&#31639;&#21496;/&#20849;&#20139;&#25968;&#25454;/&#21382;&#24180;&#20915;&#31639;/1996&#24180;/1996&#24180;&#20915;&#31639;&#27719;&#24635;/2021&#28246;&#21271;&#304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22320;&#26041;&#22788;&#20027;&#26426;/&#22320;&#26041;&#22788;&#20027;&#26426;/Documents%20and%20Settings/User/&#26700;&#38754;/&#35838;&#39064;/&#26032;&#24314;&#25991;&#20214;&#22841;/&#35838;&#39064;&#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2522;&#30784;&#25968;&#25454;&#34920;031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4037;&#20316;/01&#22343;&#31561;&#21270;&#21450;&#36716;&#31227;&#25903;&#20184;/01-&#21382;&#24180;&#19968;&#33324;&#24615;&#36716;&#31227;&#25903;&#20184;&#20998;&#26512;/2007&#24180;/01-&#27979;&#31639;&#32467;&#26524;/04-&#28165;&#31639;/&#27979;&#31639;&#34920;&#26684;/&#24635;&#34920;2007&#65288;20080414&#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BSERVER/&#39044;&#31639;&#21496;/&#20849;&#20139;&#25968;&#25454;/&#21382;&#24180;&#20915;&#31639;/1996&#24180;/1996&#24180;&#30465;&#25253;&#20915;&#31639;/2021&#28246;&#21271;&#3046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epxc-1370\Desktop\1.&#32463;&#24314;&#32929;&#26085;&#24120;&#24037;&#20316;\1.&#32463;&#24314;&#32929;&#26085;&#24120;&#24037;&#20316;\9.&#24180;&#20013;&#39044;&#31639;&#35843;&#25972;\2025&#24180;\20251203\data\home\epxc-0472\1.&#39044;&#31639;\2025&#24180;&#39044;&#31639;\&#39044;&#31639;&#35843;&#25972;\A:\WINDOWS.000\Desktop\&#25105;&#30340;&#20844;&#25991;&#21253;\&#36213;&#21746;&#36132;&#25991;&#20214;&#22841;\&#25253;&#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96.245.132/&#21407;czt&#25320;&#21495;&#26381;&#21153;&#22120;(10.96.238.4)/&#36130;&#25919;&#20379;&#20859;&#20154;&#21592;&#20449;&#24687;&#34920;/&#25945;&#32946;/&#27896;&#27700;&#22235;&#2001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Budgetserver/&#39044;&#31639;&#21496;/BY/YS3/97&#20915;&#31639;&#21306;&#21439;&#26368;&#21518;&#27719;&#246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MAINSERVER/private/XHC/XLS/XJ.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d/DOCUME~1/ADMINI~1/LOCALS~1/Temp/Rar$DI00.407/01&#36130;&#25919;&#21381;&#36164;&#26009;/01&#25919;&#24220;&#24615;&#20538;&#21153;/21&#34701;&#36164;&#24179;&#21488;&#31649;&#29702;/05&#23545;&#36134;&#24037;&#20316;/&#21508;&#22320;&#19978;&#25253;/Documents%20and%20Settings/Administrator/Application%20Data/Microsoft/Excel/&#19977;&#26041;&#23545;&#36134;&#21333;%20(version%2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96.245.132/&#21407;czt&#25320;&#21495;&#26381;&#21153;&#22120;(10.96.238.4)/bugdet-server/BY/YS3/97&#20915;&#31639;&#21306;&#21439;&#26368;&#21518;&#27719;&#246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bugdet-server/&#20538;&#21153;&#22788;/&#21608;&#23045;/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2011&#24180;&#22320;&#26041;&#20538;&#21048;&#39033;&#30446;&#35843;&#25972;&#65288;06.15&#65289;/&#38468;&#20214;1&#65306;&#20538;&#21153;&#39069;&#24230;&#20998;&#37197;&#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epxc-0472/1.&#39044;&#31639;/2025&#24180;&#39044;&#31639;/&#39044;&#31639;&#35843;&#25972;/10.128.2.15/&#21508;&#22320;&#39044;&#31639;/&#36130;&#25919;&#36164;&#26009;/&#36716;&#31227;&#25903;&#20184;/&#22343;&#34913;&#24615;&#36716;&#31227;&#25903;&#20184;/2010/2010&#21439;&#32423;&#25104;&#26412;&#24046;&#24322;&#31995;&#25968;(09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 val="差异系数"/>
      <sheetName val="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 val="PKx"/>
      <sheetName val="L24"/>
      <sheetName val="有效性列表"/>
      <sheetName val="区划对应表"/>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 val="国家"/>
      <sheetName val="1-1余额表"/>
      <sheetName val="2-11担保分级表"/>
      <sheetName val="2-7一般分级表"/>
      <sheetName val="2-1余额分级表"/>
      <sheetName val="2-5直接分级表"/>
      <sheetName val="2-9专项分级表"/>
      <sheetName val="P1012001"/>
      <sheetName val="C01-1"/>
      <sheetName val="市县名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sheetData sheetId="381" refreshError="1"/>
      <sheetData sheetId="38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 val="2007"/>
      <sheetName val="市县名单"/>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 val="C01-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 val="人民银行"/>
      <sheetName val="项目类型"/>
      <sheetName val="2007"/>
      <sheetName val="总表"/>
      <sheetName val="01北京市"/>
      <sheetName val="基础编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 val="总表"/>
      <sheetName val="区划对应表"/>
      <sheetName val="有效性列表"/>
      <sheetName val="P1012001"/>
      <sheetName val="C01-1"/>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C01-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 val="公路里程"/>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 val="1-4余额表"/>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要调整指标"/>
      <sheetName val="发文表数"/>
      <sheetName val="总表"/>
      <sheetName val="标准收入"/>
      <sheetName val="标准支出"/>
      <sheetName val="转移支付系数"/>
      <sheetName val="增长率"/>
      <sheetName val="历年增长率"/>
      <sheetName val="总人口人均"/>
      <sheetName val="分省"/>
      <sheetName val="总支出合计"/>
      <sheetName val="困难程度系数"/>
      <sheetName val="云南测算"/>
      <sheetName val="2005补助"/>
      <sheetName val="2005上解"/>
      <sheetName val="2005年专款"/>
      <sheetName val="2005年社会保障明细"/>
      <sheetName val="2004补助"/>
      <sheetName val="2004上解"/>
      <sheetName val="2004年专款情况表-正式表"/>
      <sheetName val="2004年专款情况表（单列市分开）"/>
      <sheetName val="2004年调资发文汇总"/>
      <sheetName val="2004年社保明细"/>
      <sheetName val="2004年社保明细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1-1"/>
      <sheetName val="Define"/>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 val="2007"/>
      <sheetName val="_x0"/>
      <sheetName val="_x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
      <sheetName val="#REF!"/>
      <sheetName val="_x005f_x0000__x005f_x0000__x005f_x0000__x005f_x0000__x0"/>
      <sheetName val="_x005f_x005f_x005f_x0000__x005f_x005f_x005f_x0000__x005"/>
      <sheetName val="1-4余额表"/>
      <sheetName val="_x005f_x005f_x005f_x005f_x005f_x005f_x005f_x0000__x005f"/>
      <sheetName val="????????"/>
      <sheetName val="????_x0"/>
      <sheetName val="_x005f_x005f_x005f_x005f_x005f_x005f_x005f_x005f_x005f_x005f_"/>
      <sheetName val="________"/>
      <sheetName val="_____x0"/>
      <sheetName val="公检法司编制"/>
      <sheetName val="行政编制"/>
      <sheetName val="农业人口"/>
      <sheetName val="_x005f_x0000__x005f_x0000__x005"/>
      <sheetName val="_x005f_x005f_x005f_x0000__x005f"/>
      <sheetName val="_x005f_x005f_x005f_x005f_"/>
      <sheetName val="基础数据"/>
      <sheetName val="_x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基础编码"/>
      <sheetName val="参数表"/>
      <sheetName val="2002年一般预算收入"/>
      <sheetName val="财政供养人员增幅"/>
      <sheetName val="工商税收"/>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行政区划"/>
      <sheetName val="POWER ASSUMPTIONS"/>
      <sheetName val="村级支出"/>
      <sheetName val="_x005f"/>
      <sheetName val="_x005f_x005f_x005F"/>
      <sheetName val="_x005f_x005f_"/>
      <sheetName val="项目类型"/>
      <sheetName val="基础表"/>
      <sheetName val="_x005f_x0000__x005f_x0000__x005"/>
      <sheetName val="_x005f_x005f_x005f_x0000__x005f"/>
      <sheetName val="_x005f_x005f_x005f_x005f_"/>
      <sheetName val="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 val="人员支出"/>
      <sheetName val="Financ. Overview"/>
      <sheetName val="Toolbox"/>
      <sheetName val="表十六"/>
      <sheetName val="国家"/>
      <sheetName val="区02表"/>
      <sheetName val="区03-1表"/>
      <sheetName val="差异系数"/>
      <sheetName val="data"/>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民银行"/>
      <sheetName val="银监部门"/>
      <sheetName val="财政部门"/>
      <sheetName val="三方对账表"/>
      <sheetName val="三方对账表 (2)"/>
      <sheetName val="三方对账表 (3)"/>
      <sheetName val="Sheet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
      <sheetName val="各年度收费、罚没、专项收入.xls]Sheet3"/>
      <sheetName val="各年度收费、罚没、专项收入.xls_Sheet3"/>
      <sheetName val="区划对应表"/>
      <sheetName val="1-4余额表"/>
      <sheetName val="表二"/>
      <sheetName val="表五"/>
      <sheetName val="2012.2.2 (整合)"/>
      <sheetName val="2012.2.2"/>
      <sheetName val="全市结转"/>
      <sheetName val="提前告知数"/>
      <sheetName val="总人口"/>
      <sheetName val="基础编码"/>
      <sheetName val="省本级收入预计"/>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差异系数"/>
      <sheetName val="data"/>
      <sheetName val="Financ. Overview"/>
      <sheetName val="Toolbox"/>
      <sheetName val="Main"/>
      <sheetName val="_ESList"/>
      <sheetName val="一般预算收入"/>
      <sheetName val="表二 汇总表（业务处填）"/>
      <sheetName val="KKKKKKKK"/>
      <sheetName val="农业人口"/>
      <sheetName val="Open"/>
      <sheetName val="事业发展"/>
      <sheetName val="公检法司编制"/>
      <sheetName val="行政编制"/>
      <sheetName val="人民银行"/>
      <sheetName val="2009"/>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投入"/>
      <sheetName val="经费权重"/>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sheetData sheetId="1"/>
      <sheetData sheetId="2"/>
      <sheetData sheetId="3"/>
      <sheetData sheetId="4"/>
      <sheetData sheetId="5"/>
      <sheetData sheetId="6" refreshError="1"/>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 val="区划对应表"/>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 val="2009"/>
      <sheetName val="分县数据"/>
      <sheetName val="01北京市"/>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opLeftCell="A4" zoomScaleNormal="100" zoomScaleSheetLayoutView="100" workbookViewId="0">
      <selection activeCell="J11" sqref="J11"/>
    </sheetView>
  </sheetViews>
  <sheetFormatPr defaultColWidth="9" defaultRowHeight="13.5"/>
  <cols>
    <col min="1" max="1" width="27" style="126" customWidth="1"/>
    <col min="2" max="2" width="11" style="126" customWidth="1"/>
    <col min="3" max="3" width="10.375" style="126" customWidth="1"/>
    <col min="4" max="4" width="12.5" style="126" customWidth="1"/>
    <col min="5" max="5" width="29.625" style="126" customWidth="1"/>
    <col min="6" max="6" width="11.25" style="126" customWidth="1"/>
    <col min="7" max="8" width="12.375" style="126" customWidth="1"/>
    <col min="9" max="9" width="10.125" style="126" customWidth="1"/>
    <col min="10" max="11" width="10" style="126" customWidth="1"/>
    <col min="12" max="12" width="12.375" style="126" customWidth="1"/>
    <col min="13" max="13" width="10.75" style="126" hidden="1" customWidth="1"/>
    <col min="14" max="15" width="9" style="126" hidden="1" customWidth="1"/>
    <col min="16" max="16" width="14.375" style="148" hidden="1" customWidth="1"/>
    <col min="17" max="17" width="30.625" style="126" hidden="1" customWidth="1"/>
    <col min="18" max="20" width="9" style="126" customWidth="1"/>
    <col min="21" max="16384" width="9" style="126"/>
  </cols>
  <sheetData>
    <row r="1" spans="1:18">
      <c r="A1" s="126" t="s">
        <v>0</v>
      </c>
    </row>
    <row r="2" spans="1:18" ht="22.5">
      <c r="A2" s="224" t="s">
        <v>1</v>
      </c>
      <c r="B2" s="224"/>
      <c r="C2" s="224"/>
      <c r="D2" s="224"/>
      <c r="E2" s="224"/>
      <c r="F2" s="224"/>
      <c r="G2" s="224"/>
      <c r="H2" s="224"/>
      <c r="I2" s="224"/>
      <c r="J2" s="224"/>
      <c r="K2" s="224"/>
      <c r="L2" s="224"/>
      <c r="M2" s="171"/>
    </row>
    <row r="3" spans="1:18">
      <c r="E3" s="126" t="s">
        <v>2</v>
      </c>
      <c r="L3" s="127" t="s">
        <v>3</v>
      </c>
      <c r="M3" s="127"/>
    </row>
    <row r="4" spans="1:18">
      <c r="A4" s="225" t="s">
        <v>4</v>
      </c>
      <c r="B4" s="226"/>
      <c r="C4" s="226"/>
      <c r="D4" s="226"/>
      <c r="E4" s="220" t="s">
        <v>5</v>
      </c>
      <c r="F4" s="220"/>
      <c r="G4" s="220"/>
      <c r="H4" s="220"/>
      <c r="I4" s="220"/>
      <c r="J4" s="220"/>
      <c r="K4" s="220"/>
      <c r="L4" s="220"/>
      <c r="M4" s="185"/>
    </row>
    <row r="5" spans="1:18">
      <c r="A5" s="220" t="s">
        <v>6</v>
      </c>
      <c r="B5" s="221" t="s">
        <v>7</v>
      </c>
      <c r="C5" s="221" t="s">
        <v>8</v>
      </c>
      <c r="D5" s="221" t="s">
        <v>9</v>
      </c>
      <c r="E5" s="220" t="s">
        <v>6</v>
      </c>
      <c r="F5" s="221" t="s">
        <v>7</v>
      </c>
      <c r="G5" s="217" t="s">
        <v>8</v>
      </c>
      <c r="H5" s="218"/>
      <c r="I5" s="218"/>
      <c r="J5" s="218"/>
      <c r="K5" s="219"/>
      <c r="L5" s="221" t="s">
        <v>9</v>
      </c>
      <c r="M5" s="186"/>
      <c r="N5" s="227" t="s">
        <v>10</v>
      </c>
      <c r="O5" s="227"/>
      <c r="P5" s="188" t="s">
        <v>11</v>
      </c>
      <c r="Q5" s="216"/>
      <c r="R5" s="216"/>
    </row>
    <row r="6" spans="1:18">
      <c r="A6" s="220"/>
      <c r="B6" s="221"/>
      <c r="C6" s="221"/>
      <c r="D6" s="221"/>
      <c r="E6" s="220"/>
      <c r="F6" s="221"/>
      <c r="G6" s="222" t="s">
        <v>12</v>
      </c>
      <c r="H6" s="217" t="s">
        <v>13</v>
      </c>
      <c r="I6" s="218"/>
      <c r="J6" s="219"/>
      <c r="K6" s="222" t="s">
        <v>14</v>
      </c>
      <c r="L6" s="221"/>
      <c r="M6" s="186"/>
      <c r="N6" s="187"/>
      <c r="O6" s="187"/>
      <c r="P6" s="188"/>
      <c r="Q6" s="194"/>
      <c r="R6" s="194"/>
    </row>
    <row r="7" spans="1:18">
      <c r="A7" s="220"/>
      <c r="B7" s="221"/>
      <c r="C7" s="221"/>
      <c r="D7" s="221"/>
      <c r="E7" s="220"/>
      <c r="F7" s="221"/>
      <c r="G7" s="223"/>
      <c r="H7" s="128" t="s">
        <v>15</v>
      </c>
      <c r="I7" s="128" t="s">
        <v>16</v>
      </c>
      <c r="J7" s="129" t="s">
        <v>17</v>
      </c>
      <c r="K7" s="223"/>
      <c r="L7" s="221"/>
      <c r="M7" s="186"/>
      <c r="N7" s="128" t="s">
        <v>16</v>
      </c>
      <c r="O7" s="129" t="s">
        <v>17</v>
      </c>
      <c r="P7" s="189"/>
    </row>
    <row r="8" spans="1:18" s="125" customFormat="1" ht="15" customHeight="1">
      <c r="A8" s="136" t="s">
        <v>18</v>
      </c>
      <c r="B8" s="131">
        <v>110960</v>
      </c>
      <c r="C8" s="131">
        <v>-2858</v>
      </c>
      <c r="D8" s="131">
        <f>B8+C8</f>
        <v>108102</v>
      </c>
      <c r="E8" s="130" t="s">
        <v>19</v>
      </c>
      <c r="F8" s="131">
        <v>49506.945208999998</v>
      </c>
      <c r="G8" s="132">
        <f>H8+K8</f>
        <v>-3239</v>
      </c>
      <c r="H8" s="131">
        <f t="shared" ref="H8:H30" si="0">I8+J8</f>
        <v>-3239</v>
      </c>
      <c r="I8" s="131">
        <f>3545-400</f>
        <v>3145</v>
      </c>
      <c r="J8" s="131">
        <v>-6384</v>
      </c>
      <c r="K8" s="131"/>
      <c r="L8" s="132">
        <f>F8+G8</f>
        <v>46267.945208999998</v>
      </c>
      <c r="M8" s="190"/>
      <c r="N8" s="126"/>
      <c r="O8" s="126"/>
      <c r="P8" s="189"/>
      <c r="Q8" s="195"/>
      <c r="R8" s="195"/>
    </row>
    <row r="9" spans="1:18" ht="15" customHeight="1">
      <c r="A9" s="136" t="s">
        <v>20</v>
      </c>
      <c r="B9" s="131">
        <v>70438</v>
      </c>
      <c r="C9" s="131"/>
      <c r="D9" s="131">
        <f>B9+C9</f>
        <v>70438</v>
      </c>
      <c r="E9" s="130" t="s">
        <v>21</v>
      </c>
      <c r="F9" s="131">
        <v>332.7</v>
      </c>
      <c r="G9" s="132">
        <f t="shared" ref="G9:G30" si="1">H9+K9</f>
        <v>0</v>
      </c>
      <c r="H9" s="131">
        <f t="shared" si="0"/>
        <v>0</v>
      </c>
      <c r="I9" s="131"/>
      <c r="J9" s="131"/>
      <c r="K9" s="131"/>
      <c r="L9" s="132">
        <f t="shared" ref="L9:L30" si="2">F9+G9</f>
        <v>332.7</v>
      </c>
      <c r="M9" s="190"/>
      <c r="P9" s="189"/>
      <c r="Q9" s="195"/>
      <c r="R9" s="195"/>
    </row>
    <row r="10" spans="1:18" s="125" customFormat="1" ht="15" customHeight="1">
      <c r="A10" s="172" t="s">
        <v>22</v>
      </c>
      <c r="B10" s="140">
        <f>B8+B9</f>
        <v>181398</v>
      </c>
      <c r="C10" s="140">
        <f>C8+C9</f>
        <v>-2858</v>
      </c>
      <c r="D10" s="140">
        <f>B10+C10</f>
        <v>178540</v>
      </c>
      <c r="E10" s="130" t="s">
        <v>23</v>
      </c>
      <c r="F10" s="131">
        <v>21284.334525999999</v>
      </c>
      <c r="G10" s="132">
        <f t="shared" si="1"/>
        <v>390.8</v>
      </c>
      <c r="H10" s="131">
        <f t="shared" si="0"/>
        <v>390.8</v>
      </c>
      <c r="I10" s="131">
        <v>515</v>
      </c>
      <c r="J10" s="131">
        <v>-124.2</v>
      </c>
      <c r="K10" s="131"/>
      <c r="L10" s="132">
        <f t="shared" si="2"/>
        <v>21675.134526000002</v>
      </c>
      <c r="M10" s="190"/>
      <c r="N10" s="126"/>
      <c r="O10" s="126"/>
      <c r="P10" s="189"/>
      <c r="Q10" s="195"/>
      <c r="R10" s="195"/>
    </row>
    <row r="11" spans="1:18" ht="15" customHeight="1">
      <c r="A11" s="130"/>
      <c r="B11" s="131"/>
      <c r="C11" s="131"/>
      <c r="D11" s="140"/>
      <c r="E11" s="130" t="s">
        <v>24</v>
      </c>
      <c r="F11" s="131">
        <v>85075.232529999994</v>
      </c>
      <c r="G11" s="132">
        <f t="shared" si="1"/>
        <v>1166.1300000000001</v>
      </c>
      <c r="H11" s="131">
        <f t="shared" si="0"/>
        <v>1166.1300000000001</v>
      </c>
      <c r="I11" s="131">
        <v>3892.13</v>
      </c>
      <c r="J11" s="215">
        <v>-2726</v>
      </c>
      <c r="K11" s="131"/>
      <c r="L11" s="132">
        <f t="shared" si="2"/>
        <v>86241.362529999999</v>
      </c>
      <c r="M11" s="190"/>
      <c r="P11" s="189"/>
      <c r="Q11" s="195"/>
      <c r="R11" s="195"/>
    </row>
    <row r="12" spans="1:18" ht="15" customHeight="1">
      <c r="A12" s="137"/>
      <c r="B12" s="137"/>
      <c r="C12" s="137"/>
      <c r="D12" s="137"/>
      <c r="E12" s="130" t="s">
        <v>25</v>
      </c>
      <c r="F12" s="131">
        <v>7207.3694999999998</v>
      </c>
      <c r="G12" s="132">
        <f t="shared" si="1"/>
        <v>770.76000000000022</v>
      </c>
      <c r="H12" s="131">
        <f t="shared" si="0"/>
        <v>770.76000000000022</v>
      </c>
      <c r="I12" s="131">
        <v>4729</v>
      </c>
      <c r="J12" s="131">
        <v>-3958.24</v>
      </c>
      <c r="K12" s="131"/>
      <c r="L12" s="132">
        <f t="shared" si="2"/>
        <v>7978.1295</v>
      </c>
      <c r="M12" s="190"/>
      <c r="N12" s="191"/>
      <c r="P12" s="189"/>
      <c r="Q12" s="195"/>
      <c r="R12" s="195"/>
    </row>
    <row r="13" spans="1:18" s="125" customFormat="1" ht="15" customHeight="1">
      <c r="A13" s="173"/>
      <c r="B13" s="173"/>
      <c r="C13" s="173"/>
      <c r="D13" s="173"/>
      <c r="E13" s="130" t="s">
        <v>26</v>
      </c>
      <c r="F13" s="131">
        <v>6534.1687009999996</v>
      </c>
      <c r="G13" s="132">
        <f t="shared" si="1"/>
        <v>168.09000000000003</v>
      </c>
      <c r="H13" s="131">
        <f t="shared" si="0"/>
        <v>168.09000000000003</v>
      </c>
      <c r="I13" s="131">
        <v>542.09</v>
      </c>
      <c r="J13" s="215">
        <v>-374</v>
      </c>
      <c r="K13" s="131"/>
      <c r="L13" s="132">
        <f t="shared" si="2"/>
        <v>6702.2587009999997</v>
      </c>
      <c r="M13" s="190"/>
      <c r="N13" s="126"/>
      <c r="O13" s="126"/>
      <c r="P13" s="189"/>
      <c r="Q13" s="195"/>
      <c r="R13" s="195"/>
    </row>
    <row r="14" spans="1:18" ht="15" customHeight="1">
      <c r="A14" s="137"/>
      <c r="B14" s="137"/>
      <c r="C14" s="137"/>
      <c r="D14" s="137"/>
      <c r="E14" s="130" t="s">
        <v>27</v>
      </c>
      <c r="F14" s="131">
        <v>94723.252636000005</v>
      </c>
      <c r="G14" s="132">
        <f t="shared" si="1"/>
        <v>-5459</v>
      </c>
      <c r="H14" s="131">
        <f t="shared" si="0"/>
        <v>-5459</v>
      </c>
      <c r="I14" s="131"/>
      <c r="J14" s="215">
        <v>-5459</v>
      </c>
      <c r="K14" s="131"/>
      <c r="L14" s="132">
        <f t="shared" si="2"/>
        <v>89264.252636000005</v>
      </c>
      <c r="M14" s="190"/>
      <c r="P14" s="189"/>
      <c r="Q14" s="195"/>
      <c r="R14" s="195"/>
    </row>
    <row r="15" spans="1:18" ht="15" customHeight="1">
      <c r="A15" s="137"/>
      <c r="B15" s="137"/>
      <c r="C15" s="137"/>
      <c r="D15" s="137"/>
      <c r="E15" s="130" t="s">
        <v>28</v>
      </c>
      <c r="F15" s="131">
        <v>61176.550432999997</v>
      </c>
      <c r="G15" s="132">
        <f t="shared" si="1"/>
        <v>7208</v>
      </c>
      <c r="H15" s="131">
        <f t="shared" si="0"/>
        <v>7208</v>
      </c>
      <c r="I15" s="131">
        <v>7260</v>
      </c>
      <c r="J15" s="215">
        <v>-52</v>
      </c>
      <c r="K15" s="131"/>
      <c r="L15" s="132">
        <f t="shared" si="2"/>
        <v>68384.550432999997</v>
      </c>
      <c r="M15" s="190"/>
      <c r="P15" s="189"/>
      <c r="Q15" s="195"/>
      <c r="R15" s="195"/>
    </row>
    <row r="16" spans="1:18" ht="15" customHeight="1">
      <c r="A16" s="137"/>
      <c r="B16" s="137"/>
      <c r="C16" s="137"/>
      <c r="D16" s="137"/>
      <c r="E16" s="130" t="s">
        <v>29</v>
      </c>
      <c r="F16" s="131">
        <v>4368.2385000000004</v>
      </c>
      <c r="G16" s="132">
        <f t="shared" si="1"/>
        <v>-562.79</v>
      </c>
      <c r="H16" s="131">
        <f t="shared" si="0"/>
        <v>-562.79</v>
      </c>
      <c r="I16" s="131">
        <v>223.88</v>
      </c>
      <c r="J16" s="131">
        <v>-786.67</v>
      </c>
      <c r="K16" s="131"/>
      <c r="L16" s="132">
        <f t="shared" si="2"/>
        <v>3805.4485</v>
      </c>
      <c r="M16" s="190"/>
      <c r="P16" s="189"/>
      <c r="Q16" s="195"/>
      <c r="R16" s="195"/>
    </row>
    <row r="17" spans="1:18" ht="15" customHeight="1">
      <c r="A17" s="137"/>
      <c r="B17" s="137"/>
      <c r="C17" s="137"/>
      <c r="D17" s="137"/>
      <c r="E17" s="130" t="s">
        <v>30</v>
      </c>
      <c r="F17" s="131">
        <v>7436.5240110000004</v>
      </c>
      <c r="G17" s="132">
        <f t="shared" si="1"/>
        <v>10801.89</v>
      </c>
      <c r="H17" s="131">
        <f t="shared" si="0"/>
        <v>10801.89</v>
      </c>
      <c r="I17" s="131">
        <v>11006</v>
      </c>
      <c r="J17" s="215">
        <f>-194.11-10</f>
        <v>-204.11</v>
      </c>
      <c r="K17" s="131"/>
      <c r="L17" s="132">
        <f t="shared" si="2"/>
        <v>18238.414011000001</v>
      </c>
      <c r="M17" s="190"/>
      <c r="P17" s="189"/>
      <c r="Q17" s="195"/>
      <c r="R17" s="195"/>
    </row>
    <row r="18" spans="1:18" s="125" customFormat="1" ht="15" customHeight="1">
      <c r="A18" s="173"/>
      <c r="B18" s="173"/>
      <c r="C18" s="173"/>
      <c r="D18" s="173"/>
      <c r="E18" s="130" t="s">
        <v>31</v>
      </c>
      <c r="F18" s="131">
        <v>56648.340994999999</v>
      </c>
      <c r="G18" s="132">
        <f t="shared" si="1"/>
        <v>-7014</v>
      </c>
      <c r="H18" s="131">
        <f t="shared" si="0"/>
        <v>-7014</v>
      </c>
      <c r="I18" s="131">
        <f>16561-5500</f>
        <v>11061</v>
      </c>
      <c r="J18" s="215">
        <f>-23083+5500-400-92</f>
        <v>-18075</v>
      </c>
      <c r="K18" s="131"/>
      <c r="L18" s="132">
        <f t="shared" si="2"/>
        <v>49634.340994999999</v>
      </c>
      <c r="M18" s="190"/>
      <c r="N18" s="126"/>
      <c r="O18" s="126"/>
      <c r="P18" s="189"/>
      <c r="Q18" s="195"/>
      <c r="R18" s="195"/>
    </row>
    <row r="19" spans="1:18" ht="15" customHeight="1">
      <c r="A19" s="137"/>
      <c r="B19" s="174"/>
      <c r="C19" s="174"/>
      <c r="D19" s="174"/>
      <c r="E19" s="130" t="s">
        <v>32</v>
      </c>
      <c r="F19" s="131">
        <v>12587.697179000001</v>
      </c>
      <c r="G19" s="132">
        <f t="shared" si="1"/>
        <v>-3530</v>
      </c>
      <c r="H19" s="131">
        <f t="shared" si="0"/>
        <v>-3530</v>
      </c>
      <c r="I19" s="131">
        <v>2650</v>
      </c>
      <c r="J19" s="131">
        <v>-6180</v>
      </c>
      <c r="K19" s="131"/>
      <c r="L19" s="132">
        <f t="shared" si="2"/>
        <v>9057.6971790000007</v>
      </c>
      <c r="M19" s="190"/>
      <c r="P19" s="189"/>
      <c r="Q19" s="195"/>
      <c r="R19" s="195"/>
    </row>
    <row r="20" spans="1:18" s="125" customFormat="1" ht="15" customHeight="1">
      <c r="A20" s="175"/>
      <c r="B20" s="144"/>
      <c r="C20" s="144"/>
      <c r="D20" s="144"/>
      <c r="E20" s="130" t="s">
        <v>33</v>
      </c>
      <c r="F20" s="131">
        <v>955.303</v>
      </c>
      <c r="G20" s="132">
        <f t="shared" si="1"/>
        <v>-397</v>
      </c>
      <c r="H20" s="131">
        <f t="shared" si="0"/>
        <v>-397</v>
      </c>
      <c r="I20" s="131"/>
      <c r="J20" s="131">
        <v>-397</v>
      </c>
      <c r="K20" s="131"/>
      <c r="L20" s="132">
        <f t="shared" si="2"/>
        <v>558.303</v>
      </c>
      <c r="M20" s="190"/>
      <c r="N20" s="126"/>
      <c r="O20" s="126"/>
      <c r="P20" s="189"/>
      <c r="Q20" s="195"/>
      <c r="R20" s="195"/>
    </row>
    <row r="21" spans="1:18" ht="15" customHeight="1">
      <c r="A21" s="136"/>
      <c r="B21" s="176"/>
      <c r="C21" s="176"/>
      <c r="D21" s="176"/>
      <c r="E21" s="130" t="s">
        <v>34</v>
      </c>
      <c r="F21" s="131">
        <v>945.46469100000002</v>
      </c>
      <c r="G21" s="132">
        <f t="shared" si="1"/>
        <v>-326.58</v>
      </c>
      <c r="H21" s="131">
        <f t="shared" si="0"/>
        <v>-326.58</v>
      </c>
      <c r="I21" s="131"/>
      <c r="J21" s="131">
        <v>-326.58</v>
      </c>
      <c r="K21" s="131"/>
      <c r="L21" s="132">
        <f t="shared" si="2"/>
        <v>618.88469099999998</v>
      </c>
      <c r="M21" s="190"/>
      <c r="P21" s="189"/>
      <c r="Q21" s="195"/>
      <c r="R21" s="195"/>
    </row>
    <row r="22" spans="1:18" s="125" customFormat="1" ht="15" customHeight="1">
      <c r="A22" s="175"/>
      <c r="B22" s="144"/>
      <c r="C22" s="144"/>
      <c r="D22" s="144"/>
      <c r="E22" s="130" t="s">
        <v>35</v>
      </c>
      <c r="F22" s="131">
        <v>175</v>
      </c>
      <c r="G22" s="132">
        <f t="shared" si="1"/>
        <v>-160</v>
      </c>
      <c r="H22" s="131">
        <f t="shared" si="0"/>
        <v>-160</v>
      </c>
      <c r="I22" s="131"/>
      <c r="J22" s="131">
        <v>-160</v>
      </c>
      <c r="K22" s="131"/>
      <c r="L22" s="132">
        <f t="shared" si="2"/>
        <v>15</v>
      </c>
      <c r="M22" s="190"/>
      <c r="N22" s="126"/>
      <c r="O22" s="126"/>
      <c r="P22" s="189"/>
      <c r="Q22" s="195"/>
      <c r="R22" s="195"/>
    </row>
    <row r="23" spans="1:18" ht="15" customHeight="1">
      <c r="A23" s="136"/>
      <c r="B23" s="176"/>
      <c r="C23" s="176"/>
      <c r="D23" s="176"/>
      <c r="E23" s="130" t="s">
        <v>36</v>
      </c>
      <c r="F23" s="131">
        <v>4914.6411799999996</v>
      </c>
      <c r="G23" s="132">
        <f t="shared" si="1"/>
        <v>8707.7099999999991</v>
      </c>
      <c r="H23" s="131">
        <f t="shared" si="0"/>
        <v>8707.7099999999991</v>
      </c>
      <c r="I23" s="131">
        <f>10065.71+10</f>
        <v>10075.709999999999</v>
      </c>
      <c r="J23" s="131">
        <f>-1358-10</f>
        <v>-1368</v>
      </c>
      <c r="K23" s="131"/>
      <c r="L23" s="132">
        <f t="shared" si="2"/>
        <v>13622.35118</v>
      </c>
      <c r="M23" s="190"/>
      <c r="N23" s="191"/>
      <c r="P23" s="189"/>
      <c r="Q23" s="195"/>
      <c r="R23" s="195"/>
    </row>
    <row r="24" spans="1:18" s="125" customFormat="1" ht="15" customHeight="1">
      <c r="A24" s="175"/>
      <c r="B24" s="144"/>
      <c r="C24" s="144"/>
      <c r="D24" s="144"/>
      <c r="E24" s="130" t="s">
        <v>37</v>
      </c>
      <c r="F24" s="131">
        <v>8313.6025150000005</v>
      </c>
      <c r="G24" s="132">
        <f t="shared" si="1"/>
        <v>-596.87</v>
      </c>
      <c r="H24" s="131">
        <f t="shared" si="0"/>
        <v>-596.87</v>
      </c>
      <c r="I24" s="131">
        <v>1060</v>
      </c>
      <c r="J24" s="131">
        <f>-1645.87-11</f>
        <v>-1656.87</v>
      </c>
      <c r="K24" s="131"/>
      <c r="L24" s="132">
        <f t="shared" si="2"/>
        <v>7716.7325149999997</v>
      </c>
      <c r="M24" s="190"/>
      <c r="N24" s="126"/>
      <c r="O24" s="126"/>
      <c r="P24" s="189"/>
      <c r="Q24" s="195"/>
      <c r="R24" s="195"/>
    </row>
    <row r="25" spans="1:18" ht="15" customHeight="1">
      <c r="A25" s="177"/>
      <c r="B25" s="176"/>
      <c r="C25" s="176"/>
      <c r="D25" s="176"/>
      <c r="E25" s="130" t="s">
        <v>38</v>
      </c>
      <c r="F25" s="131">
        <v>2331.7399999999998</v>
      </c>
      <c r="G25" s="132">
        <f t="shared" si="1"/>
        <v>-1231</v>
      </c>
      <c r="H25" s="131">
        <f t="shared" si="0"/>
        <v>-1231</v>
      </c>
      <c r="I25" s="131"/>
      <c r="J25" s="131">
        <v>-1231</v>
      </c>
      <c r="K25" s="131"/>
      <c r="L25" s="132">
        <f t="shared" si="2"/>
        <v>1100.74</v>
      </c>
      <c r="M25" s="190"/>
      <c r="P25" s="189"/>
      <c r="Q25" s="195"/>
      <c r="R25" s="195"/>
    </row>
    <row r="26" spans="1:18" ht="15" customHeight="1">
      <c r="A26" s="136"/>
      <c r="B26" s="176"/>
      <c r="C26" s="176"/>
      <c r="D26" s="176"/>
      <c r="E26" s="130" t="s">
        <v>39</v>
      </c>
      <c r="F26" s="131">
        <v>3964.1994500000001</v>
      </c>
      <c r="G26" s="132">
        <f t="shared" si="1"/>
        <v>-205.17</v>
      </c>
      <c r="H26" s="131">
        <f t="shared" si="0"/>
        <v>-205.17</v>
      </c>
      <c r="I26" s="131">
        <v>183.83</v>
      </c>
      <c r="J26" s="131">
        <v>-389</v>
      </c>
      <c r="K26" s="131"/>
      <c r="L26" s="132">
        <f t="shared" si="2"/>
        <v>3759.02945</v>
      </c>
      <c r="M26" s="190"/>
      <c r="P26" s="189"/>
      <c r="Q26" s="195"/>
      <c r="R26" s="195"/>
    </row>
    <row r="27" spans="1:18" ht="15" customHeight="1">
      <c r="A27" s="139"/>
      <c r="B27" s="144"/>
      <c r="C27" s="144"/>
      <c r="D27" s="144"/>
      <c r="E27" s="130" t="s">
        <v>40</v>
      </c>
      <c r="F27" s="131">
        <v>2185.4681</v>
      </c>
      <c r="G27" s="132">
        <f t="shared" si="1"/>
        <v>1229</v>
      </c>
      <c r="H27" s="131">
        <f t="shared" si="0"/>
        <v>1229</v>
      </c>
      <c r="I27" s="131">
        <v>1229</v>
      </c>
      <c r="J27" s="131"/>
      <c r="K27" s="131"/>
      <c r="L27" s="132">
        <f t="shared" si="2"/>
        <v>3414.4681</v>
      </c>
      <c r="M27" s="190"/>
      <c r="P27" s="189"/>
      <c r="Q27" s="195"/>
    </row>
    <row r="28" spans="1:18" ht="15" customHeight="1">
      <c r="A28" s="139"/>
      <c r="B28" s="144"/>
      <c r="C28" s="144"/>
      <c r="D28" s="144"/>
      <c r="E28" s="130" t="s">
        <v>41</v>
      </c>
      <c r="F28" s="131">
        <v>2.3292999999999999</v>
      </c>
      <c r="G28" s="132">
        <f t="shared" si="1"/>
        <v>11</v>
      </c>
      <c r="H28" s="131">
        <f t="shared" si="0"/>
        <v>11</v>
      </c>
      <c r="I28" s="131">
        <v>11</v>
      </c>
      <c r="J28" s="131"/>
      <c r="K28" s="131"/>
      <c r="L28" s="132">
        <f t="shared" si="2"/>
        <v>13.3293</v>
      </c>
      <c r="M28" s="190"/>
      <c r="P28" s="189"/>
      <c r="Q28" s="195"/>
    </row>
    <row r="29" spans="1:18" ht="15" customHeight="1">
      <c r="A29" s="139"/>
      <c r="B29" s="137"/>
      <c r="C29" s="178"/>
      <c r="D29" s="144"/>
      <c r="E29" s="130" t="s">
        <v>42</v>
      </c>
      <c r="F29" s="131">
        <v>12487</v>
      </c>
      <c r="G29" s="132">
        <f t="shared" si="1"/>
        <v>13</v>
      </c>
      <c r="H29" s="131">
        <f t="shared" si="0"/>
        <v>13</v>
      </c>
      <c r="I29" s="131">
        <v>328</v>
      </c>
      <c r="J29" s="131">
        <v>-315</v>
      </c>
      <c r="K29" s="131"/>
      <c r="L29" s="132">
        <f t="shared" si="2"/>
        <v>12500</v>
      </c>
      <c r="M29" s="190"/>
      <c r="P29" s="189"/>
      <c r="Q29" s="195"/>
    </row>
    <row r="30" spans="1:18" ht="15" customHeight="1">
      <c r="A30" s="144"/>
      <c r="B30" s="144"/>
      <c r="C30" s="144"/>
      <c r="D30" s="144"/>
      <c r="E30" s="130" t="s">
        <v>43</v>
      </c>
      <c r="F30" s="131">
        <v>3329.86</v>
      </c>
      <c r="G30" s="132">
        <f t="shared" si="1"/>
        <v>0</v>
      </c>
      <c r="H30" s="131">
        <f t="shared" si="0"/>
        <v>0</v>
      </c>
      <c r="I30" s="131"/>
      <c r="J30" s="131"/>
      <c r="K30" s="131"/>
      <c r="L30" s="132">
        <f t="shared" si="2"/>
        <v>3329.86</v>
      </c>
      <c r="M30" s="190"/>
      <c r="P30" s="189"/>
      <c r="Q30" s="195"/>
    </row>
    <row r="31" spans="1:18" ht="15" customHeight="1">
      <c r="A31" s="137"/>
      <c r="B31" s="137"/>
      <c r="C31" s="137"/>
      <c r="D31" s="137"/>
      <c r="E31" s="179" t="s">
        <v>44</v>
      </c>
      <c r="F31" s="145">
        <f t="shared" ref="F31:L31" si="3">SUM(F8:F30)</f>
        <v>446485.96245599998</v>
      </c>
      <c r="G31" s="145">
        <f t="shared" si="3"/>
        <v>7744.97</v>
      </c>
      <c r="H31" s="145">
        <f t="shared" si="3"/>
        <v>7744.97</v>
      </c>
      <c r="I31" s="145">
        <f t="shared" si="3"/>
        <v>57911.640000000007</v>
      </c>
      <c r="J31" s="145">
        <f t="shared" si="3"/>
        <v>-50166.670000000006</v>
      </c>
      <c r="K31" s="145">
        <f t="shared" si="3"/>
        <v>0</v>
      </c>
      <c r="L31" s="145">
        <f t="shared" si="3"/>
        <v>454230.93245599989</v>
      </c>
      <c r="M31" s="192"/>
      <c r="N31" s="126">
        <f>SUM(N8:N30)</f>
        <v>0</v>
      </c>
      <c r="O31" s="126">
        <f>SUM(O8:O30)</f>
        <v>0</v>
      </c>
      <c r="P31" s="126">
        <f>SUM(P8:P30)</f>
        <v>0</v>
      </c>
      <c r="R31" s="148"/>
    </row>
    <row r="32" spans="1:18" ht="15" customHeight="1">
      <c r="A32" s="142" t="s">
        <v>45</v>
      </c>
      <c r="B32" s="140">
        <f>B33+B34+B35+B36+B38+B37+B40+B39</f>
        <v>312324</v>
      </c>
      <c r="C32" s="140">
        <f>C33+C34+C35+C36+C38+C37+C40+C39</f>
        <v>13457</v>
      </c>
      <c r="D32" s="140">
        <f>D33+D34+D35+D36+D38+D37+D40+D39</f>
        <v>325781</v>
      </c>
      <c r="E32" s="142" t="s">
        <v>46</v>
      </c>
      <c r="F32" s="140">
        <f t="shared" ref="F32:L32" si="4">F33+F34+F35+F36</f>
        <v>47236</v>
      </c>
      <c r="G32" s="145">
        <f t="shared" si="4"/>
        <v>2854</v>
      </c>
      <c r="H32" s="145">
        <f t="shared" si="4"/>
        <v>2854</v>
      </c>
      <c r="I32" s="145">
        <f t="shared" si="4"/>
        <v>2854</v>
      </c>
      <c r="J32" s="145">
        <f t="shared" si="4"/>
        <v>0</v>
      </c>
      <c r="K32" s="145">
        <f t="shared" si="4"/>
        <v>0</v>
      </c>
      <c r="L32" s="140">
        <f t="shared" si="4"/>
        <v>50090</v>
      </c>
      <c r="M32" s="192"/>
    </row>
    <row r="33" spans="1:16" ht="15" customHeight="1">
      <c r="A33" s="180" t="s">
        <v>47</v>
      </c>
      <c r="B33" s="131">
        <v>13690</v>
      </c>
      <c r="C33" s="131"/>
      <c r="D33" s="131">
        <f>B33+C33</f>
        <v>13690</v>
      </c>
      <c r="E33" s="133" t="s">
        <v>48</v>
      </c>
      <c r="F33" s="131">
        <v>34290</v>
      </c>
      <c r="G33" s="132">
        <f>H33+K33</f>
        <v>0</v>
      </c>
      <c r="H33" s="131">
        <f>I33+J33</f>
        <v>0</v>
      </c>
      <c r="I33" s="131"/>
      <c r="J33" s="131"/>
      <c r="K33" s="131"/>
      <c r="L33" s="132">
        <f>F33+G33</f>
        <v>34290</v>
      </c>
      <c r="M33" s="190"/>
    </row>
    <row r="34" spans="1:16" ht="15" customHeight="1">
      <c r="A34" s="180" t="s">
        <v>49</v>
      </c>
      <c r="B34" s="131">
        <v>120000</v>
      </c>
      <c r="C34" s="131"/>
      <c r="D34" s="131">
        <f t="shared" ref="D34:D40" si="5">B34+C34</f>
        <v>120000</v>
      </c>
      <c r="E34" s="133" t="s">
        <v>50</v>
      </c>
      <c r="F34" s="131">
        <v>12629</v>
      </c>
      <c r="G34" s="132">
        <f>H34+K34</f>
        <v>0</v>
      </c>
      <c r="H34" s="131">
        <f>I34+J34</f>
        <v>0</v>
      </c>
      <c r="I34" s="131"/>
      <c r="J34" s="131"/>
      <c r="K34" s="131"/>
      <c r="L34" s="132">
        <f>F34+G34</f>
        <v>12629</v>
      </c>
      <c r="M34" s="190"/>
    </row>
    <row r="35" spans="1:16" ht="15" customHeight="1">
      <c r="A35" s="180" t="s">
        <v>51</v>
      </c>
      <c r="B35" s="131">
        <v>93232</v>
      </c>
      <c r="C35" s="131"/>
      <c r="D35" s="131">
        <f t="shared" si="5"/>
        <v>93232</v>
      </c>
      <c r="E35" s="133" t="s">
        <v>52</v>
      </c>
      <c r="F35" s="131">
        <v>0</v>
      </c>
      <c r="G35" s="132">
        <f>H35+K35</f>
        <v>0</v>
      </c>
      <c r="H35" s="131">
        <f>I35+J35</f>
        <v>0</v>
      </c>
      <c r="I35" s="131"/>
      <c r="J35" s="131"/>
      <c r="K35" s="131"/>
      <c r="L35" s="132">
        <f>F35+G35</f>
        <v>0</v>
      </c>
      <c r="M35" s="190"/>
      <c r="P35" s="126"/>
    </row>
    <row r="36" spans="1:16" ht="15" customHeight="1">
      <c r="A36" s="180" t="s">
        <v>53</v>
      </c>
      <c r="B36" s="131">
        <v>13265</v>
      </c>
      <c r="C36" s="131"/>
      <c r="D36" s="131">
        <f t="shared" si="5"/>
        <v>13265</v>
      </c>
      <c r="E36" s="181" t="s">
        <v>54</v>
      </c>
      <c r="F36" s="131">
        <v>317</v>
      </c>
      <c r="G36" s="132">
        <f>H36+K36</f>
        <v>2854</v>
      </c>
      <c r="H36" s="131">
        <f>I36+J36</f>
        <v>2854</v>
      </c>
      <c r="I36" s="131">
        <v>2854</v>
      </c>
      <c r="J36" s="131"/>
      <c r="K36" s="131"/>
      <c r="L36" s="132">
        <f>F36+G36</f>
        <v>3171</v>
      </c>
      <c r="M36" s="190"/>
      <c r="P36" s="126"/>
    </row>
    <row r="37" spans="1:16" ht="15" customHeight="1">
      <c r="A37" s="181" t="s">
        <v>55</v>
      </c>
      <c r="B37" s="131">
        <v>2000</v>
      </c>
      <c r="C37" s="131">
        <v>13728</v>
      </c>
      <c r="D37" s="131">
        <f t="shared" si="5"/>
        <v>15728</v>
      </c>
      <c r="E37" s="130"/>
      <c r="F37" s="131"/>
      <c r="G37" s="132"/>
      <c r="H37" s="131"/>
      <c r="I37" s="131"/>
      <c r="J37" s="131"/>
      <c r="K37" s="131"/>
      <c r="L37" s="132"/>
      <c r="M37" s="190"/>
      <c r="P37" s="126"/>
    </row>
    <row r="38" spans="1:16" ht="15" customHeight="1">
      <c r="A38" s="180" t="s">
        <v>56</v>
      </c>
      <c r="B38" s="131">
        <v>20167</v>
      </c>
      <c r="C38" s="131">
        <f>-12866+543+10000</f>
        <v>-2323</v>
      </c>
      <c r="D38" s="131">
        <f t="shared" si="5"/>
        <v>17844</v>
      </c>
      <c r="E38" s="181"/>
      <c r="F38" s="131"/>
      <c r="G38" s="132"/>
      <c r="H38" s="131"/>
      <c r="I38" s="131"/>
      <c r="J38" s="131"/>
      <c r="K38" s="131"/>
      <c r="L38" s="132"/>
      <c r="M38" s="190"/>
      <c r="P38" s="126"/>
    </row>
    <row r="39" spans="1:16" ht="15" customHeight="1">
      <c r="A39" s="180" t="s">
        <v>57</v>
      </c>
      <c r="B39" s="131">
        <v>19429</v>
      </c>
      <c r="C39" s="215">
        <v>10908</v>
      </c>
      <c r="D39" s="131">
        <f t="shared" si="5"/>
        <v>30337</v>
      </c>
      <c r="E39" s="181"/>
      <c r="F39" s="131"/>
      <c r="G39" s="132"/>
      <c r="H39" s="131"/>
      <c r="I39" s="131"/>
      <c r="J39" s="131"/>
      <c r="K39" s="131"/>
      <c r="L39" s="132"/>
      <c r="M39" s="190"/>
      <c r="P39" s="126"/>
    </row>
    <row r="40" spans="1:16" ht="15" customHeight="1">
      <c r="A40" s="180" t="s">
        <v>58</v>
      </c>
      <c r="B40" s="131">
        <v>30541</v>
      </c>
      <c r="C40" s="131">
        <f>-18856+10000</f>
        <v>-8856</v>
      </c>
      <c r="D40" s="131">
        <f t="shared" si="5"/>
        <v>21685</v>
      </c>
      <c r="E40" s="181"/>
      <c r="F40" s="131"/>
      <c r="G40" s="132"/>
      <c r="H40" s="131"/>
      <c r="I40" s="131"/>
      <c r="J40" s="131"/>
      <c r="K40" s="131"/>
      <c r="L40" s="132"/>
      <c r="M40" s="190"/>
      <c r="P40" s="126"/>
    </row>
    <row r="41" spans="1:16" ht="15" customHeight="1">
      <c r="A41" s="182" t="s">
        <v>59</v>
      </c>
      <c r="B41" s="140">
        <f>B10+B32</f>
        <v>493722</v>
      </c>
      <c r="C41" s="140">
        <f>C10+C32</f>
        <v>10599</v>
      </c>
      <c r="D41" s="140">
        <f>D10+D32</f>
        <v>504321</v>
      </c>
      <c r="E41" s="128" t="s">
        <v>60</v>
      </c>
      <c r="F41" s="145">
        <f t="shared" ref="F41:L41" si="6">F31+F32</f>
        <v>493721.96245599998</v>
      </c>
      <c r="G41" s="145">
        <f>H41+K41</f>
        <v>10598.970000000001</v>
      </c>
      <c r="H41" s="145">
        <f t="shared" si="6"/>
        <v>10598.970000000001</v>
      </c>
      <c r="I41" s="145">
        <f t="shared" si="6"/>
        <v>60765.640000000007</v>
      </c>
      <c r="J41" s="145">
        <f t="shared" si="6"/>
        <v>-50166.670000000006</v>
      </c>
      <c r="K41" s="145">
        <f t="shared" si="6"/>
        <v>0</v>
      </c>
      <c r="L41" s="145">
        <f t="shared" si="6"/>
        <v>504320.93245599989</v>
      </c>
      <c r="M41" s="192"/>
      <c r="P41" s="126"/>
    </row>
    <row r="42" spans="1:16" ht="15" customHeight="1">
      <c r="A42" s="137"/>
      <c r="B42" s="137"/>
      <c r="C42" s="137"/>
      <c r="D42" s="137"/>
      <c r="E42" s="128" t="s">
        <v>61</v>
      </c>
      <c r="F42" s="132">
        <f>B41-F41</f>
        <v>3.7544000137131703E-2</v>
      </c>
      <c r="G42" s="183"/>
      <c r="H42" s="184"/>
      <c r="I42" s="184"/>
      <c r="J42" s="146"/>
      <c r="K42" s="146"/>
      <c r="L42" s="183">
        <f>D41-L41</f>
        <v>6.7544000106863678E-2</v>
      </c>
      <c r="M42" s="193"/>
      <c r="P42" s="126"/>
    </row>
    <row r="47" spans="1:16">
      <c r="F47" s="147"/>
      <c r="H47" s="147"/>
      <c r="I47" s="147"/>
      <c r="J47" s="147"/>
      <c r="K47" s="147"/>
      <c r="P47" s="126"/>
    </row>
  </sheetData>
  <mergeCells count="16">
    <mergeCell ref="A2:L2"/>
    <mergeCell ref="A4:D4"/>
    <mergeCell ref="E4:L4"/>
    <mergeCell ref="G5:K5"/>
    <mergeCell ref="N5:O5"/>
    <mergeCell ref="Q5:R5"/>
    <mergeCell ref="H6:J6"/>
    <mergeCell ref="A5:A7"/>
    <mergeCell ref="B5:B7"/>
    <mergeCell ref="C5:C7"/>
    <mergeCell ref="D5:D7"/>
    <mergeCell ref="E5:E7"/>
    <mergeCell ref="F5:F7"/>
    <mergeCell ref="G6:G7"/>
    <mergeCell ref="K6:K7"/>
    <mergeCell ref="L5:L7"/>
  </mergeCells>
  <phoneticPr fontId="73" type="noConversion"/>
  <pageMargins left="0.70866141732283505" right="0.196850393700787" top="0.43307086614173201" bottom="0.35433070866141703" header="0.31496062992126" footer="0.31496062992126"/>
  <pageSetup paperSize="9" scale="83" orientation="landscape" blackAndWhite="1" r:id="rId1"/>
  <headerFooter>
    <oddFooter>&amp;C第 &amp;P 页，共 &amp;N 页</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K499"/>
  <sheetViews>
    <sheetView tabSelected="1" view="pageBreakPreview" zoomScaleNormal="100" workbookViewId="0">
      <pane ySplit="4" topLeftCell="A53" activePane="bottomLeft" state="frozen"/>
      <selection pane="bottomLeft" activeCell="H63" sqref="H63"/>
    </sheetView>
  </sheetViews>
  <sheetFormatPr defaultColWidth="9" defaultRowHeight="13.5"/>
  <cols>
    <col min="1" max="1" width="8.375" style="88" customWidth="1"/>
    <col min="2" max="2" width="32.125" style="149" customWidth="1"/>
    <col min="3" max="3" width="17.125" style="149" customWidth="1"/>
    <col min="4" max="4" width="36.125" style="150" customWidth="1"/>
    <col min="5" max="5" width="13.25" style="151" customWidth="1"/>
    <col min="6" max="6" width="18.75" style="152" customWidth="1"/>
    <col min="7" max="7" width="15" style="153" customWidth="1"/>
    <col min="8" max="8" width="36.875" style="88" customWidth="1"/>
    <col min="9" max="10" width="9" style="88" hidden="1" customWidth="1"/>
    <col min="11" max="16384" width="9" style="88"/>
  </cols>
  <sheetData>
    <row r="1" spans="1:11">
      <c r="A1" s="93" t="s">
        <v>62</v>
      </c>
      <c r="B1" s="154"/>
      <c r="C1" s="154"/>
      <c r="D1" s="95"/>
      <c r="E1" s="96"/>
      <c r="F1" s="155"/>
      <c r="G1" s="156"/>
      <c r="H1" s="93"/>
      <c r="I1" s="93"/>
      <c r="J1" s="93"/>
      <c r="K1" s="93"/>
    </row>
    <row r="2" spans="1:11" ht="25.5">
      <c r="A2" s="228" t="s">
        <v>63</v>
      </c>
      <c r="B2" s="228"/>
      <c r="C2" s="228"/>
      <c r="D2" s="228"/>
      <c r="E2" s="228"/>
      <c r="F2" s="229"/>
      <c r="G2" s="228"/>
      <c r="H2" s="228"/>
      <c r="I2" s="93"/>
      <c r="J2" s="93"/>
      <c r="K2" s="93"/>
    </row>
    <row r="3" spans="1:11">
      <c r="A3" s="93"/>
      <c r="B3" s="154"/>
      <c r="C3" s="154"/>
      <c r="D3" s="95"/>
      <c r="E3" s="96"/>
      <c r="F3" s="155"/>
      <c r="G3" s="230" t="s">
        <v>3</v>
      </c>
      <c r="H3" s="230"/>
      <c r="I3" s="93"/>
      <c r="J3" s="93"/>
      <c r="K3" s="93"/>
    </row>
    <row r="4" spans="1:11" ht="27" customHeight="1">
      <c r="A4" s="99" t="s">
        <v>64</v>
      </c>
      <c r="B4" s="116" t="s">
        <v>65</v>
      </c>
      <c r="C4" s="116" t="s">
        <v>66</v>
      </c>
      <c r="D4" s="100" t="s">
        <v>6</v>
      </c>
      <c r="E4" s="110" t="s">
        <v>67</v>
      </c>
      <c r="F4" s="157" t="s">
        <v>8</v>
      </c>
      <c r="G4" s="158" t="s">
        <v>68</v>
      </c>
      <c r="H4" s="159" t="s">
        <v>69</v>
      </c>
      <c r="I4" s="93"/>
      <c r="J4" s="93"/>
      <c r="K4" s="93"/>
    </row>
    <row r="5" spans="1:11" ht="27" customHeight="1">
      <c r="A5" s="99">
        <v>1</v>
      </c>
      <c r="B5" s="116" t="s">
        <v>70</v>
      </c>
      <c r="C5" s="116" t="s">
        <v>71</v>
      </c>
      <c r="D5" s="109" t="s">
        <v>72</v>
      </c>
      <c r="E5" s="117">
        <v>20</v>
      </c>
      <c r="F5" s="101">
        <v>-7.99</v>
      </c>
      <c r="G5" s="160">
        <f t="shared" ref="G5:G68" si="0">E5+F5</f>
        <v>12.01</v>
      </c>
      <c r="H5" s="111"/>
      <c r="I5" s="93"/>
      <c r="J5" s="93" t="s">
        <v>73</v>
      </c>
      <c r="K5" s="93"/>
    </row>
    <row r="6" spans="1:11" ht="27" customHeight="1">
      <c r="A6" s="99">
        <v>2</v>
      </c>
      <c r="B6" s="116" t="s">
        <v>70</v>
      </c>
      <c r="C6" s="116" t="s">
        <v>71</v>
      </c>
      <c r="D6" s="109" t="s">
        <v>74</v>
      </c>
      <c r="E6" s="117">
        <v>10</v>
      </c>
      <c r="F6" s="101">
        <v>-5</v>
      </c>
      <c r="G6" s="160">
        <f t="shared" si="0"/>
        <v>5</v>
      </c>
      <c r="H6" s="111"/>
      <c r="I6" s="93"/>
      <c r="J6" s="93" t="s">
        <v>73</v>
      </c>
      <c r="K6" s="93"/>
    </row>
    <row r="7" spans="1:11" ht="27" customHeight="1">
      <c r="A7" s="99">
        <v>3</v>
      </c>
      <c r="B7" s="116" t="s">
        <v>75</v>
      </c>
      <c r="C7" s="116" t="s">
        <v>76</v>
      </c>
      <c r="D7" s="109" t="s">
        <v>77</v>
      </c>
      <c r="E7" s="117">
        <v>22</v>
      </c>
      <c r="F7" s="101">
        <v>-2</v>
      </c>
      <c r="G7" s="160">
        <f t="shared" si="0"/>
        <v>20</v>
      </c>
      <c r="H7" s="111"/>
      <c r="I7" s="93"/>
      <c r="J7" s="93" t="s">
        <v>73</v>
      </c>
      <c r="K7" s="93"/>
    </row>
    <row r="8" spans="1:11" ht="27" customHeight="1">
      <c r="A8" s="99">
        <v>4</v>
      </c>
      <c r="B8" s="116" t="s">
        <v>75</v>
      </c>
      <c r="C8" s="116" t="s">
        <v>76</v>
      </c>
      <c r="D8" s="109" t="s">
        <v>72</v>
      </c>
      <c r="E8" s="117">
        <v>20</v>
      </c>
      <c r="F8" s="101">
        <v>-0.25</v>
      </c>
      <c r="G8" s="160">
        <f t="shared" si="0"/>
        <v>19.75</v>
      </c>
      <c r="H8" s="111"/>
      <c r="I8" s="93"/>
      <c r="J8" s="93" t="s">
        <v>73</v>
      </c>
      <c r="K8" s="93"/>
    </row>
    <row r="9" spans="1:11" ht="27" customHeight="1">
      <c r="A9" s="99">
        <v>5</v>
      </c>
      <c r="B9" s="116" t="s">
        <v>78</v>
      </c>
      <c r="C9" s="116" t="s">
        <v>79</v>
      </c>
      <c r="D9" s="109" t="s">
        <v>80</v>
      </c>
      <c r="E9" s="117">
        <v>8.5</v>
      </c>
      <c r="F9" s="101">
        <v>-8.5</v>
      </c>
      <c r="G9" s="160">
        <f t="shared" si="0"/>
        <v>0</v>
      </c>
      <c r="H9" s="111"/>
      <c r="I9" s="93"/>
      <c r="J9" s="93" t="s">
        <v>73</v>
      </c>
      <c r="K9" s="93"/>
    </row>
    <row r="10" spans="1:11" ht="27" customHeight="1">
      <c r="A10" s="99">
        <v>6</v>
      </c>
      <c r="B10" s="116" t="s">
        <v>78</v>
      </c>
      <c r="C10" s="116" t="s">
        <v>79</v>
      </c>
      <c r="D10" s="109" t="s">
        <v>81</v>
      </c>
      <c r="E10" s="117">
        <v>5</v>
      </c>
      <c r="F10" s="101">
        <v>-2</v>
      </c>
      <c r="G10" s="160">
        <f t="shared" si="0"/>
        <v>3</v>
      </c>
      <c r="H10" s="111"/>
      <c r="I10" s="93"/>
      <c r="J10" s="93" t="s">
        <v>73</v>
      </c>
      <c r="K10" s="93"/>
    </row>
    <row r="11" spans="1:11" ht="27" customHeight="1">
      <c r="A11" s="99">
        <v>7</v>
      </c>
      <c r="B11" s="116" t="s">
        <v>78</v>
      </c>
      <c r="C11" s="116" t="s">
        <v>79</v>
      </c>
      <c r="D11" s="109" t="s">
        <v>82</v>
      </c>
      <c r="E11" s="117">
        <v>29</v>
      </c>
      <c r="F11" s="101">
        <v>-2</v>
      </c>
      <c r="G11" s="160">
        <f t="shared" si="0"/>
        <v>27</v>
      </c>
      <c r="H11" s="111"/>
      <c r="I11" s="93"/>
      <c r="J11" s="93" t="s">
        <v>73</v>
      </c>
      <c r="K11" s="93"/>
    </row>
    <row r="12" spans="1:11" ht="27" customHeight="1">
      <c r="A12" s="99">
        <v>8</v>
      </c>
      <c r="B12" s="100" t="s">
        <v>78</v>
      </c>
      <c r="C12" s="100" t="s">
        <v>79</v>
      </c>
      <c r="D12" s="109" t="s">
        <v>83</v>
      </c>
      <c r="E12" s="110">
        <v>0</v>
      </c>
      <c r="F12" s="161">
        <v>41.2</v>
      </c>
      <c r="G12" s="160">
        <f t="shared" si="0"/>
        <v>41.2</v>
      </c>
      <c r="H12" s="111" t="s">
        <v>84</v>
      </c>
      <c r="I12" s="93" t="s">
        <v>73</v>
      </c>
      <c r="J12" s="93" t="s">
        <v>73</v>
      </c>
      <c r="K12" s="93"/>
    </row>
    <row r="13" spans="1:11" ht="27" customHeight="1">
      <c r="A13" s="99">
        <v>9</v>
      </c>
      <c r="B13" s="116" t="s">
        <v>78</v>
      </c>
      <c r="C13" s="116" t="s">
        <v>85</v>
      </c>
      <c r="D13" s="109" t="s">
        <v>86</v>
      </c>
      <c r="E13" s="117">
        <v>28.5</v>
      </c>
      <c r="F13" s="101">
        <v>-14</v>
      </c>
      <c r="G13" s="160">
        <f t="shared" si="0"/>
        <v>14.5</v>
      </c>
      <c r="H13" s="111"/>
      <c r="I13" s="93"/>
      <c r="J13" s="93" t="s">
        <v>73</v>
      </c>
      <c r="K13" s="93"/>
    </row>
    <row r="14" spans="1:11" ht="27" customHeight="1">
      <c r="A14" s="99">
        <v>10</v>
      </c>
      <c r="B14" s="116" t="s">
        <v>78</v>
      </c>
      <c r="C14" s="116" t="s">
        <v>85</v>
      </c>
      <c r="D14" s="109" t="s">
        <v>72</v>
      </c>
      <c r="E14" s="117">
        <v>15</v>
      </c>
      <c r="F14" s="101">
        <v>-12</v>
      </c>
      <c r="G14" s="160">
        <f t="shared" si="0"/>
        <v>3</v>
      </c>
      <c r="H14" s="111"/>
      <c r="I14" s="93"/>
      <c r="J14" s="93" t="s">
        <v>73</v>
      </c>
      <c r="K14" s="93"/>
    </row>
    <row r="15" spans="1:11" ht="27" customHeight="1">
      <c r="A15" s="99">
        <v>11</v>
      </c>
      <c r="B15" s="116" t="s">
        <v>78</v>
      </c>
      <c r="C15" s="116" t="s">
        <v>85</v>
      </c>
      <c r="D15" s="109" t="s">
        <v>87</v>
      </c>
      <c r="E15" s="117">
        <v>3</v>
      </c>
      <c r="F15" s="101">
        <v>-1</v>
      </c>
      <c r="G15" s="160">
        <f t="shared" si="0"/>
        <v>2</v>
      </c>
      <c r="H15" s="111"/>
      <c r="I15" s="93"/>
      <c r="J15" s="93" t="s">
        <v>73</v>
      </c>
      <c r="K15" s="93"/>
    </row>
    <row r="16" spans="1:11" ht="27" customHeight="1">
      <c r="A16" s="99">
        <v>12</v>
      </c>
      <c r="B16" s="116" t="s">
        <v>78</v>
      </c>
      <c r="C16" s="116" t="s">
        <v>85</v>
      </c>
      <c r="D16" s="109" t="s">
        <v>88</v>
      </c>
      <c r="E16" s="117">
        <v>18</v>
      </c>
      <c r="F16" s="101">
        <v>-0.47</v>
      </c>
      <c r="G16" s="160">
        <f t="shared" si="0"/>
        <v>17.53</v>
      </c>
      <c r="H16" s="111"/>
      <c r="I16" s="93"/>
      <c r="J16" s="93" t="s">
        <v>73</v>
      </c>
      <c r="K16" s="93"/>
    </row>
    <row r="17" spans="1:11" ht="27" customHeight="1">
      <c r="A17" s="99">
        <v>13</v>
      </c>
      <c r="B17" s="116" t="s">
        <v>78</v>
      </c>
      <c r="C17" s="116" t="s">
        <v>89</v>
      </c>
      <c r="D17" s="109" t="s">
        <v>90</v>
      </c>
      <c r="E17" s="117">
        <v>5500</v>
      </c>
      <c r="F17" s="101">
        <v>-5500</v>
      </c>
      <c r="G17" s="160">
        <f t="shared" si="0"/>
        <v>0</v>
      </c>
      <c r="H17" s="111" t="s">
        <v>91</v>
      </c>
      <c r="I17" s="93"/>
      <c r="J17" s="93" t="s">
        <v>92</v>
      </c>
      <c r="K17" s="93"/>
    </row>
    <row r="18" spans="1:11" ht="27" customHeight="1">
      <c r="A18" s="99">
        <v>14</v>
      </c>
      <c r="B18" s="116" t="s">
        <v>93</v>
      </c>
      <c r="C18" s="116" t="s">
        <v>94</v>
      </c>
      <c r="D18" s="109" t="s">
        <v>95</v>
      </c>
      <c r="E18" s="117">
        <v>60</v>
      </c>
      <c r="F18" s="101">
        <v>-15</v>
      </c>
      <c r="G18" s="160">
        <f t="shared" si="0"/>
        <v>45</v>
      </c>
      <c r="H18" s="111"/>
      <c r="I18" s="93"/>
      <c r="J18" s="93" t="s">
        <v>96</v>
      </c>
      <c r="K18" s="93"/>
    </row>
    <row r="19" spans="1:11" ht="27" customHeight="1">
      <c r="A19" s="99">
        <v>15</v>
      </c>
      <c r="B19" s="116" t="s">
        <v>93</v>
      </c>
      <c r="C19" s="116" t="s">
        <v>94</v>
      </c>
      <c r="D19" s="109" t="s">
        <v>97</v>
      </c>
      <c r="E19" s="117">
        <v>5</v>
      </c>
      <c r="F19" s="101">
        <v>15</v>
      </c>
      <c r="G19" s="160">
        <f t="shared" si="0"/>
        <v>20</v>
      </c>
      <c r="H19" s="111" t="s">
        <v>98</v>
      </c>
      <c r="I19" s="93"/>
      <c r="J19" s="93" t="s">
        <v>96</v>
      </c>
      <c r="K19" s="93"/>
    </row>
    <row r="20" spans="1:11" ht="27" customHeight="1">
      <c r="A20" s="99">
        <v>16</v>
      </c>
      <c r="B20" s="116" t="s">
        <v>93</v>
      </c>
      <c r="C20" s="116" t="s">
        <v>94</v>
      </c>
      <c r="D20" s="109" t="s">
        <v>99</v>
      </c>
      <c r="E20" s="117">
        <v>30</v>
      </c>
      <c r="F20" s="101">
        <v>-30</v>
      </c>
      <c r="G20" s="160">
        <f t="shared" si="0"/>
        <v>0</v>
      </c>
      <c r="H20" s="111" t="s">
        <v>100</v>
      </c>
      <c r="I20" s="93"/>
      <c r="J20" s="93" t="s">
        <v>96</v>
      </c>
      <c r="K20" s="93"/>
    </row>
    <row r="21" spans="1:11" ht="27" customHeight="1">
      <c r="A21" s="99">
        <v>17</v>
      </c>
      <c r="B21" s="116" t="s">
        <v>93</v>
      </c>
      <c r="C21" s="116" t="s">
        <v>94</v>
      </c>
      <c r="D21" s="109" t="s">
        <v>101</v>
      </c>
      <c r="E21" s="117">
        <v>10</v>
      </c>
      <c r="F21" s="101">
        <v>-8.5869999999999997</v>
      </c>
      <c r="G21" s="160">
        <f t="shared" si="0"/>
        <v>1.4130000000000003</v>
      </c>
      <c r="H21" s="111"/>
      <c r="I21" s="93"/>
      <c r="J21" s="93" t="s">
        <v>96</v>
      </c>
      <c r="K21" s="93"/>
    </row>
    <row r="22" spans="1:11" ht="27" customHeight="1">
      <c r="A22" s="99">
        <v>18</v>
      </c>
      <c r="B22" s="116" t="s">
        <v>93</v>
      </c>
      <c r="C22" s="116" t="s">
        <v>94</v>
      </c>
      <c r="D22" s="109" t="s">
        <v>102</v>
      </c>
      <c r="E22" s="117">
        <v>5</v>
      </c>
      <c r="F22" s="101">
        <v>-5</v>
      </c>
      <c r="G22" s="160">
        <f t="shared" si="0"/>
        <v>0</v>
      </c>
      <c r="H22" s="111"/>
      <c r="I22" s="93"/>
      <c r="J22" s="93" t="s">
        <v>96</v>
      </c>
      <c r="K22" s="93"/>
    </row>
    <row r="23" spans="1:11" ht="27" customHeight="1">
      <c r="A23" s="99">
        <v>19</v>
      </c>
      <c r="B23" s="116" t="s">
        <v>93</v>
      </c>
      <c r="C23" s="116" t="s">
        <v>94</v>
      </c>
      <c r="D23" s="109" t="s">
        <v>103</v>
      </c>
      <c r="E23" s="117">
        <v>0</v>
      </c>
      <c r="F23" s="101">
        <v>15</v>
      </c>
      <c r="G23" s="160">
        <f t="shared" si="0"/>
        <v>15</v>
      </c>
      <c r="H23" s="111" t="s">
        <v>104</v>
      </c>
      <c r="I23" s="93"/>
      <c r="J23" s="93" t="s">
        <v>96</v>
      </c>
      <c r="K23" s="93"/>
    </row>
    <row r="24" spans="1:11" ht="27" customHeight="1">
      <c r="A24" s="99">
        <v>20</v>
      </c>
      <c r="B24" s="100" t="s">
        <v>93</v>
      </c>
      <c r="C24" s="99" t="s">
        <v>94</v>
      </c>
      <c r="D24" s="109" t="s">
        <v>105</v>
      </c>
      <c r="E24" s="110">
        <v>0</v>
      </c>
      <c r="F24" s="161">
        <v>100</v>
      </c>
      <c r="G24" s="160">
        <f t="shared" si="0"/>
        <v>100</v>
      </c>
      <c r="H24" s="111" t="s">
        <v>84</v>
      </c>
      <c r="I24" s="93"/>
      <c r="J24" s="93" t="s">
        <v>96</v>
      </c>
      <c r="K24" s="93"/>
    </row>
    <row r="25" spans="1:11" ht="27" customHeight="1">
      <c r="A25" s="99">
        <v>21</v>
      </c>
      <c r="B25" s="116" t="s">
        <v>106</v>
      </c>
      <c r="C25" s="116" t="s">
        <v>107</v>
      </c>
      <c r="D25" s="109" t="s">
        <v>108</v>
      </c>
      <c r="E25" s="117">
        <v>44.526299999999999</v>
      </c>
      <c r="F25" s="101">
        <v>-15</v>
      </c>
      <c r="G25" s="160">
        <f t="shared" si="0"/>
        <v>29.526299999999999</v>
      </c>
      <c r="H25" s="111" t="s">
        <v>109</v>
      </c>
      <c r="I25" s="93"/>
      <c r="J25" s="93" t="s">
        <v>96</v>
      </c>
      <c r="K25" s="93"/>
    </row>
    <row r="26" spans="1:11" ht="27" customHeight="1">
      <c r="A26" s="99">
        <v>22</v>
      </c>
      <c r="B26" s="116" t="s">
        <v>106</v>
      </c>
      <c r="C26" s="116" t="s">
        <v>107</v>
      </c>
      <c r="D26" s="109" t="s">
        <v>110</v>
      </c>
      <c r="E26" s="117">
        <v>55</v>
      </c>
      <c r="F26" s="101">
        <v>8</v>
      </c>
      <c r="G26" s="160">
        <f t="shared" si="0"/>
        <v>63</v>
      </c>
      <c r="H26" s="111" t="s">
        <v>111</v>
      </c>
      <c r="I26" s="93"/>
      <c r="J26" s="93" t="s">
        <v>96</v>
      </c>
      <c r="K26" s="93"/>
    </row>
    <row r="27" spans="1:11" ht="27" customHeight="1">
      <c r="A27" s="99">
        <v>23</v>
      </c>
      <c r="B27" s="100" t="s">
        <v>112</v>
      </c>
      <c r="C27" s="100" t="s">
        <v>113</v>
      </c>
      <c r="D27" s="109" t="s">
        <v>114</v>
      </c>
      <c r="E27" s="110">
        <v>0</v>
      </c>
      <c r="F27" s="161">
        <v>200</v>
      </c>
      <c r="G27" s="160">
        <f t="shared" si="0"/>
        <v>200</v>
      </c>
      <c r="H27" s="111" t="s">
        <v>84</v>
      </c>
      <c r="I27" s="93" t="s">
        <v>73</v>
      </c>
      <c r="J27" s="93" t="s">
        <v>73</v>
      </c>
      <c r="K27" s="93"/>
    </row>
    <row r="28" spans="1:11" ht="27" customHeight="1">
      <c r="A28" s="99">
        <v>24</v>
      </c>
      <c r="B28" s="116" t="s">
        <v>115</v>
      </c>
      <c r="C28" s="116" t="s">
        <v>113</v>
      </c>
      <c r="D28" s="109" t="s">
        <v>116</v>
      </c>
      <c r="E28" s="117">
        <v>25</v>
      </c>
      <c r="F28" s="101">
        <v>-15</v>
      </c>
      <c r="G28" s="160">
        <f t="shared" si="0"/>
        <v>10</v>
      </c>
      <c r="H28" s="111"/>
      <c r="I28" s="93"/>
      <c r="J28" s="93" t="s">
        <v>73</v>
      </c>
      <c r="K28" s="93"/>
    </row>
    <row r="29" spans="1:11" ht="27" customHeight="1">
      <c r="A29" s="99">
        <v>25</v>
      </c>
      <c r="B29" s="116" t="s">
        <v>115</v>
      </c>
      <c r="C29" s="116" t="s">
        <v>113</v>
      </c>
      <c r="D29" s="109" t="s">
        <v>117</v>
      </c>
      <c r="E29" s="117">
        <v>20</v>
      </c>
      <c r="F29" s="101">
        <v>-5</v>
      </c>
      <c r="G29" s="160">
        <f t="shared" si="0"/>
        <v>15</v>
      </c>
      <c r="H29" s="111"/>
      <c r="I29" s="93"/>
      <c r="J29" s="93" t="s">
        <v>73</v>
      </c>
      <c r="K29" s="93"/>
    </row>
    <row r="30" spans="1:11" ht="27" customHeight="1">
      <c r="A30" s="99">
        <v>26</v>
      </c>
      <c r="B30" s="116" t="s">
        <v>115</v>
      </c>
      <c r="C30" s="116" t="s">
        <v>113</v>
      </c>
      <c r="D30" s="109" t="s">
        <v>118</v>
      </c>
      <c r="E30" s="117">
        <v>5</v>
      </c>
      <c r="F30" s="101">
        <v>-5</v>
      </c>
      <c r="G30" s="160">
        <f t="shared" si="0"/>
        <v>0</v>
      </c>
      <c r="H30" s="111"/>
      <c r="I30" s="93"/>
      <c r="J30" s="93" t="s">
        <v>73</v>
      </c>
      <c r="K30" s="93"/>
    </row>
    <row r="31" spans="1:11" ht="27" customHeight="1">
      <c r="A31" s="99">
        <v>27</v>
      </c>
      <c r="B31" s="116" t="s">
        <v>115</v>
      </c>
      <c r="C31" s="116" t="s">
        <v>113</v>
      </c>
      <c r="D31" s="109" t="s">
        <v>119</v>
      </c>
      <c r="E31" s="117">
        <v>7</v>
      </c>
      <c r="F31" s="101">
        <v>-5</v>
      </c>
      <c r="G31" s="160">
        <f t="shared" si="0"/>
        <v>2</v>
      </c>
      <c r="H31" s="111"/>
      <c r="I31" s="93"/>
      <c r="J31" s="93" t="s">
        <v>73</v>
      </c>
      <c r="K31" s="93"/>
    </row>
    <row r="32" spans="1:11" ht="27" customHeight="1">
      <c r="A32" s="99">
        <v>28</v>
      </c>
      <c r="B32" s="100" t="s">
        <v>115</v>
      </c>
      <c r="C32" s="99" t="s">
        <v>113</v>
      </c>
      <c r="D32" s="109" t="s">
        <v>120</v>
      </c>
      <c r="E32" s="110">
        <v>0</v>
      </c>
      <c r="F32" s="161">
        <v>135</v>
      </c>
      <c r="G32" s="160">
        <f t="shared" si="0"/>
        <v>135</v>
      </c>
      <c r="H32" s="111" t="s">
        <v>84</v>
      </c>
      <c r="I32" s="93"/>
      <c r="J32" s="93" t="s">
        <v>73</v>
      </c>
      <c r="K32" s="93"/>
    </row>
    <row r="33" spans="1:11" ht="27" customHeight="1">
      <c r="A33" s="99">
        <v>29</v>
      </c>
      <c r="B33" s="116" t="s">
        <v>121</v>
      </c>
      <c r="C33" s="116" t="s">
        <v>89</v>
      </c>
      <c r="D33" s="109" t="s">
        <v>122</v>
      </c>
      <c r="E33" s="117">
        <v>4500</v>
      </c>
      <c r="F33" s="101">
        <v>2020</v>
      </c>
      <c r="G33" s="160">
        <f t="shared" si="0"/>
        <v>6520</v>
      </c>
      <c r="H33" s="111"/>
      <c r="I33" s="93"/>
      <c r="J33" s="93" t="s">
        <v>92</v>
      </c>
      <c r="K33" s="93"/>
    </row>
    <row r="34" spans="1:11" ht="27" customHeight="1">
      <c r="A34" s="99">
        <v>30</v>
      </c>
      <c r="B34" s="116" t="s">
        <v>123</v>
      </c>
      <c r="C34" s="116" t="s">
        <v>124</v>
      </c>
      <c r="D34" s="109" t="s">
        <v>125</v>
      </c>
      <c r="E34" s="117">
        <v>30</v>
      </c>
      <c r="F34" s="101">
        <v>15.48</v>
      </c>
      <c r="G34" s="160">
        <f t="shared" si="0"/>
        <v>45.480000000000004</v>
      </c>
      <c r="H34" s="111"/>
      <c r="I34" s="93"/>
      <c r="J34" s="93" t="s">
        <v>73</v>
      </c>
      <c r="K34" s="93"/>
    </row>
    <row r="35" spans="1:11" ht="27" customHeight="1">
      <c r="A35" s="99">
        <v>31</v>
      </c>
      <c r="B35" s="116" t="s">
        <v>123</v>
      </c>
      <c r="C35" s="116" t="s">
        <v>124</v>
      </c>
      <c r="D35" s="109" t="s">
        <v>126</v>
      </c>
      <c r="E35" s="117">
        <v>55</v>
      </c>
      <c r="F35" s="101">
        <v>-3.4</v>
      </c>
      <c r="G35" s="160">
        <f t="shared" si="0"/>
        <v>51.6</v>
      </c>
      <c r="H35" s="111"/>
      <c r="I35" s="93"/>
      <c r="J35" s="93" t="s">
        <v>73</v>
      </c>
      <c r="K35" s="93"/>
    </row>
    <row r="36" spans="1:11" ht="27" customHeight="1">
      <c r="A36" s="99">
        <v>32</v>
      </c>
      <c r="B36" s="116" t="s">
        <v>127</v>
      </c>
      <c r="C36" s="116" t="s">
        <v>124</v>
      </c>
      <c r="D36" s="109" t="s">
        <v>128</v>
      </c>
      <c r="E36" s="117">
        <v>5</v>
      </c>
      <c r="F36" s="101">
        <v>-5</v>
      </c>
      <c r="G36" s="160">
        <f t="shared" si="0"/>
        <v>0</v>
      </c>
      <c r="H36" s="111"/>
      <c r="I36" s="93"/>
      <c r="J36" s="93" t="s">
        <v>73</v>
      </c>
      <c r="K36" s="93"/>
    </row>
    <row r="37" spans="1:11" ht="27" customHeight="1">
      <c r="A37" s="99">
        <v>33</v>
      </c>
      <c r="B37" s="116" t="s">
        <v>127</v>
      </c>
      <c r="C37" s="116" t="s">
        <v>124</v>
      </c>
      <c r="D37" s="109" t="s">
        <v>129</v>
      </c>
      <c r="E37" s="117">
        <v>18</v>
      </c>
      <c r="F37" s="101">
        <v>-18</v>
      </c>
      <c r="G37" s="160">
        <f t="shared" si="0"/>
        <v>0</v>
      </c>
      <c r="H37" s="111"/>
      <c r="I37" s="93"/>
      <c r="J37" s="93" t="s">
        <v>73</v>
      </c>
      <c r="K37" s="93"/>
    </row>
    <row r="38" spans="1:11" ht="27" customHeight="1">
      <c r="A38" s="99">
        <v>34</v>
      </c>
      <c r="B38" s="116" t="s">
        <v>127</v>
      </c>
      <c r="C38" s="116" t="s">
        <v>124</v>
      </c>
      <c r="D38" s="109" t="s">
        <v>130</v>
      </c>
      <c r="E38" s="117">
        <v>58</v>
      </c>
      <c r="F38" s="101">
        <v>-16</v>
      </c>
      <c r="G38" s="160">
        <f t="shared" si="0"/>
        <v>42</v>
      </c>
      <c r="H38" s="111" t="s">
        <v>131</v>
      </c>
      <c r="I38" s="93"/>
      <c r="J38" s="93" t="s">
        <v>73</v>
      </c>
      <c r="K38" s="93"/>
    </row>
    <row r="39" spans="1:11" ht="27" customHeight="1">
      <c r="A39" s="99">
        <v>35</v>
      </c>
      <c r="B39" s="116" t="s">
        <v>132</v>
      </c>
      <c r="C39" s="116" t="s">
        <v>133</v>
      </c>
      <c r="D39" s="109" t="s">
        <v>134</v>
      </c>
      <c r="E39" s="117">
        <v>117</v>
      </c>
      <c r="F39" s="101">
        <v>-10</v>
      </c>
      <c r="G39" s="160">
        <f t="shared" si="0"/>
        <v>107</v>
      </c>
      <c r="H39" s="111"/>
      <c r="I39" s="93"/>
      <c r="J39" s="93" t="s">
        <v>73</v>
      </c>
      <c r="K39" s="93"/>
    </row>
    <row r="40" spans="1:11" ht="27" customHeight="1">
      <c r="A40" s="99">
        <v>36</v>
      </c>
      <c r="B40" s="116" t="s">
        <v>135</v>
      </c>
      <c r="C40" s="116" t="s">
        <v>136</v>
      </c>
      <c r="D40" s="109" t="s">
        <v>137</v>
      </c>
      <c r="E40" s="117">
        <v>30</v>
      </c>
      <c r="F40" s="101">
        <v>-5</v>
      </c>
      <c r="G40" s="160">
        <f t="shared" si="0"/>
        <v>25</v>
      </c>
      <c r="H40" s="111"/>
      <c r="I40" s="93"/>
      <c r="J40" s="93" t="s">
        <v>73</v>
      </c>
      <c r="K40" s="93"/>
    </row>
    <row r="41" spans="1:11" ht="27" customHeight="1">
      <c r="A41" s="99">
        <v>37</v>
      </c>
      <c r="B41" s="116" t="s">
        <v>138</v>
      </c>
      <c r="C41" s="116" t="s">
        <v>136</v>
      </c>
      <c r="D41" s="109" t="s">
        <v>139</v>
      </c>
      <c r="E41" s="117">
        <v>80</v>
      </c>
      <c r="F41" s="101">
        <v>-30</v>
      </c>
      <c r="G41" s="160">
        <f t="shared" si="0"/>
        <v>50</v>
      </c>
      <c r="H41" s="111"/>
      <c r="I41" s="93"/>
      <c r="J41" s="93" t="s">
        <v>73</v>
      </c>
      <c r="K41" s="93"/>
    </row>
    <row r="42" spans="1:11" ht="27" customHeight="1">
      <c r="A42" s="99">
        <v>38</v>
      </c>
      <c r="B42" s="116" t="s">
        <v>140</v>
      </c>
      <c r="C42" s="116" t="s">
        <v>136</v>
      </c>
      <c r="D42" s="109" t="s">
        <v>141</v>
      </c>
      <c r="E42" s="117">
        <v>80</v>
      </c>
      <c r="F42" s="101">
        <v>24</v>
      </c>
      <c r="G42" s="160">
        <f t="shared" si="0"/>
        <v>104</v>
      </c>
      <c r="H42" s="111" t="s">
        <v>142</v>
      </c>
      <c r="I42" s="93"/>
      <c r="J42" s="93" t="s">
        <v>73</v>
      </c>
      <c r="K42" s="93"/>
    </row>
    <row r="43" spans="1:11" ht="27" customHeight="1">
      <c r="A43" s="99">
        <v>39</v>
      </c>
      <c r="B43" s="116" t="s">
        <v>140</v>
      </c>
      <c r="C43" s="116" t="s">
        <v>136</v>
      </c>
      <c r="D43" s="109" t="s">
        <v>143</v>
      </c>
      <c r="E43" s="117">
        <v>10</v>
      </c>
      <c r="F43" s="101">
        <v>-4</v>
      </c>
      <c r="G43" s="160">
        <f t="shared" si="0"/>
        <v>6</v>
      </c>
      <c r="H43" s="111"/>
      <c r="I43" s="93"/>
      <c r="J43" s="93" t="s">
        <v>73</v>
      </c>
      <c r="K43" s="93"/>
    </row>
    <row r="44" spans="1:11" ht="27" customHeight="1">
      <c r="A44" s="99">
        <v>40</v>
      </c>
      <c r="B44" s="116" t="s">
        <v>140</v>
      </c>
      <c r="C44" s="116" t="s">
        <v>136</v>
      </c>
      <c r="D44" s="109" t="s">
        <v>144</v>
      </c>
      <c r="E44" s="117">
        <v>5</v>
      </c>
      <c r="F44" s="101">
        <v>-5</v>
      </c>
      <c r="G44" s="160">
        <f t="shared" si="0"/>
        <v>0</v>
      </c>
      <c r="H44" s="111"/>
      <c r="I44" s="93"/>
      <c r="J44" s="93" t="s">
        <v>73</v>
      </c>
      <c r="K44" s="93"/>
    </row>
    <row r="45" spans="1:11" ht="27" customHeight="1">
      <c r="A45" s="99">
        <v>41</v>
      </c>
      <c r="B45" s="116" t="s">
        <v>140</v>
      </c>
      <c r="C45" s="116" t="s">
        <v>136</v>
      </c>
      <c r="D45" s="109" t="s">
        <v>145</v>
      </c>
      <c r="E45" s="117">
        <v>5</v>
      </c>
      <c r="F45" s="101">
        <v>-5</v>
      </c>
      <c r="G45" s="160">
        <f t="shared" si="0"/>
        <v>0</v>
      </c>
      <c r="H45" s="111"/>
      <c r="I45" s="93"/>
      <c r="J45" s="93" t="s">
        <v>73</v>
      </c>
      <c r="K45" s="93"/>
    </row>
    <row r="46" spans="1:11" ht="27" customHeight="1">
      <c r="A46" s="99">
        <v>42</v>
      </c>
      <c r="B46" s="116" t="s">
        <v>140</v>
      </c>
      <c r="C46" s="116" t="s">
        <v>136</v>
      </c>
      <c r="D46" s="109" t="s">
        <v>146</v>
      </c>
      <c r="E46" s="117">
        <v>12.25</v>
      </c>
      <c r="F46" s="101">
        <v>-5</v>
      </c>
      <c r="G46" s="160">
        <f t="shared" si="0"/>
        <v>7.25</v>
      </c>
      <c r="H46" s="111"/>
      <c r="I46" s="93"/>
      <c r="J46" s="93" t="s">
        <v>73</v>
      </c>
      <c r="K46" s="93"/>
    </row>
    <row r="47" spans="1:11" ht="27" customHeight="1">
      <c r="A47" s="99">
        <v>43</v>
      </c>
      <c r="B47" s="116" t="s">
        <v>140</v>
      </c>
      <c r="C47" s="116" t="s">
        <v>136</v>
      </c>
      <c r="D47" s="109" t="s">
        <v>147</v>
      </c>
      <c r="E47" s="117">
        <v>20</v>
      </c>
      <c r="F47" s="101">
        <v>-10</v>
      </c>
      <c r="G47" s="160">
        <f t="shared" si="0"/>
        <v>10</v>
      </c>
      <c r="H47" s="111"/>
      <c r="I47" s="93"/>
      <c r="J47" s="93" t="s">
        <v>73</v>
      </c>
      <c r="K47" s="93"/>
    </row>
    <row r="48" spans="1:11" ht="27" customHeight="1">
      <c r="A48" s="99">
        <v>44</v>
      </c>
      <c r="B48" s="116" t="s">
        <v>140</v>
      </c>
      <c r="C48" s="116" t="s">
        <v>136</v>
      </c>
      <c r="D48" s="109" t="s">
        <v>148</v>
      </c>
      <c r="E48" s="117">
        <v>5</v>
      </c>
      <c r="F48" s="101">
        <v>-3</v>
      </c>
      <c r="G48" s="160">
        <f t="shared" si="0"/>
        <v>2</v>
      </c>
      <c r="H48" s="111"/>
      <c r="I48" s="93"/>
      <c r="J48" s="93" t="s">
        <v>73</v>
      </c>
      <c r="K48" s="93"/>
    </row>
    <row r="49" spans="1:11" ht="27" customHeight="1">
      <c r="A49" s="99">
        <v>45</v>
      </c>
      <c r="B49" s="100" t="s">
        <v>140</v>
      </c>
      <c r="C49" s="100" t="s">
        <v>136</v>
      </c>
      <c r="D49" s="109" t="s">
        <v>149</v>
      </c>
      <c r="E49" s="110">
        <v>0</v>
      </c>
      <c r="F49" s="161">
        <v>17</v>
      </c>
      <c r="G49" s="160">
        <f t="shared" si="0"/>
        <v>17</v>
      </c>
      <c r="H49" s="111" t="s">
        <v>84</v>
      </c>
      <c r="I49" s="93" t="s">
        <v>73</v>
      </c>
      <c r="J49" s="93" t="s">
        <v>73</v>
      </c>
      <c r="K49" s="93"/>
    </row>
    <row r="50" spans="1:11" ht="27" customHeight="1">
      <c r="A50" s="99">
        <v>46</v>
      </c>
      <c r="B50" s="100" t="s">
        <v>140</v>
      </c>
      <c r="C50" s="100" t="s">
        <v>136</v>
      </c>
      <c r="D50" s="109" t="s">
        <v>150</v>
      </c>
      <c r="E50" s="110">
        <v>0</v>
      </c>
      <c r="F50" s="161">
        <v>25</v>
      </c>
      <c r="G50" s="160">
        <f t="shared" si="0"/>
        <v>25</v>
      </c>
      <c r="H50" s="111" t="s">
        <v>84</v>
      </c>
      <c r="I50" s="93" t="s">
        <v>73</v>
      </c>
      <c r="J50" s="93" t="s">
        <v>73</v>
      </c>
      <c r="K50" s="93"/>
    </row>
    <row r="51" spans="1:11" ht="27" customHeight="1">
      <c r="A51" s="99">
        <v>47</v>
      </c>
      <c r="B51" s="116" t="s">
        <v>151</v>
      </c>
      <c r="C51" s="116" t="s">
        <v>152</v>
      </c>
      <c r="D51" s="109" t="s">
        <v>153</v>
      </c>
      <c r="E51" s="117">
        <v>5</v>
      </c>
      <c r="F51" s="101">
        <v>-3</v>
      </c>
      <c r="G51" s="160">
        <f t="shared" si="0"/>
        <v>2</v>
      </c>
      <c r="H51" s="111"/>
      <c r="I51" s="93"/>
      <c r="J51" s="93" t="s">
        <v>73</v>
      </c>
      <c r="K51" s="93"/>
    </row>
    <row r="52" spans="1:11" ht="27" customHeight="1">
      <c r="A52" s="99">
        <v>48</v>
      </c>
      <c r="B52" s="116" t="s">
        <v>151</v>
      </c>
      <c r="C52" s="116" t="s">
        <v>152</v>
      </c>
      <c r="D52" s="109" t="s">
        <v>154</v>
      </c>
      <c r="E52" s="117">
        <v>20</v>
      </c>
      <c r="F52" s="101">
        <v>-5</v>
      </c>
      <c r="G52" s="160">
        <f t="shared" si="0"/>
        <v>15</v>
      </c>
      <c r="H52" s="111"/>
      <c r="I52" s="93"/>
      <c r="J52" s="93" t="s">
        <v>73</v>
      </c>
      <c r="K52" s="93"/>
    </row>
    <row r="53" spans="1:11" ht="27" customHeight="1">
      <c r="A53" s="99">
        <v>49</v>
      </c>
      <c r="B53" s="116" t="s">
        <v>155</v>
      </c>
      <c r="C53" s="116" t="s">
        <v>156</v>
      </c>
      <c r="D53" s="109" t="s">
        <v>157</v>
      </c>
      <c r="E53" s="117">
        <v>18</v>
      </c>
      <c r="F53" s="101">
        <v>-8.3000000000000007</v>
      </c>
      <c r="G53" s="160">
        <f t="shared" si="0"/>
        <v>9.6999999999999993</v>
      </c>
      <c r="H53" s="111"/>
      <c r="I53" s="93"/>
      <c r="J53" s="93" t="s">
        <v>158</v>
      </c>
      <c r="K53" s="93"/>
    </row>
    <row r="54" spans="1:11" ht="27" customHeight="1">
      <c r="A54" s="99">
        <v>50</v>
      </c>
      <c r="B54" s="116" t="s">
        <v>155</v>
      </c>
      <c r="C54" s="116" t="s">
        <v>156</v>
      </c>
      <c r="D54" s="109" t="s">
        <v>159</v>
      </c>
      <c r="E54" s="117">
        <v>2</v>
      </c>
      <c r="F54" s="101">
        <v>-2</v>
      </c>
      <c r="G54" s="160">
        <f t="shared" si="0"/>
        <v>0</v>
      </c>
      <c r="H54" s="111"/>
      <c r="I54" s="93"/>
      <c r="J54" s="93" t="s">
        <v>158</v>
      </c>
      <c r="K54" s="93"/>
    </row>
    <row r="55" spans="1:11" ht="27" customHeight="1">
      <c r="A55" s="99">
        <v>51</v>
      </c>
      <c r="B55" s="116" t="s">
        <v>155</v>
      </c>
      <c r="C55" s="116" t="s">
        <v>156</v>
      </c>
      <c r="D55" s="109" t="s">
        <v>160</v>
      </c>
      <c r="E55" s="117">
        <v>3</v>
      </c>
      <c r="F55" s="101">
        <v>-0.1</v>
      </c>
      <c r="G55" s="160">
        <f t="shared" si="0"/>
        <v>2.9</v>
      </c>
      <c r="H55" s="111"/>
      <c r="I55" s="93"/>
      <c r="J55" s="93" t="s">
        <v>158</v>
      </c>
      <c r="K55" s="93"/>
    </row>
    <row r="56" spans="1:11" ht="27" customHeight="1">
      <c r="A56" s="99">
        <v>52</v>
      </c>
      <c r="B56" s="116" t="s">
        <v>155</v>
      </c>
      <c r="C56" s="116" t="s">
        <v>161</v>
      </c>
      <c r="D56" s="109" t="s">
        <v>162</v>
      </c>
      <c r="E56" s="117">
        <v>9</v>
      </c>
      <c r="F56" s="101">
        <v>-1</v>
      </c>
      <c r="G56" s="160">
        <f t="shared" si="0"/>
        <v>8</v>
      </c>
      <c r="H56" s="111"/>
      <c r="I56" s="93"/>
      <c r="J56" s="93" t="s">
        <v>73</v>
      </c>
      <c r="K56" s="93"/>
    </row>
    <row r="57" spans="1:11" ht="27" customHeight="1">
      <c r="A57" s="99">
        <v>53</v>
      </c>
      <c r="B57" s="116" t="s">
        <v>163</v>
      </c>
      <c r="C57" s="116" t="s">
        <v>164</v>
      </c>
      <c r="D57" s="109" t="s">
        <v>165</v>
      </c>
      <c r="E57" s="117">
        <v>130</v>
      </c>
      <c r="F57" s="101">
        <v>-7.15</v>
      </c>
      <c r="G57" s="160">
        <f t="shared" si="0"/>
        <v>122.85</v>
      </c>
      <c r="H57" s="111" t="s">
        <v>166</v>
      </c>
      <c r="I57" s="93"/>
      <c r="J57" s="93" t="s">
        <v>167</v>
      </c>
      <c r="K57" s="93"/>
    </row>
    <row r="58" spans="1:11" ht="27" customHeight="1">
      <c r="A58" s="99">
        <v>54</v>
      </c>
      <c r="B58" s="116" t="s">
        <v>163</v>
      </c>
      <c r="C58" s="116" t="s">
        <v>164</v>
      </c>
      <c r="D58" s="109" t="s">
        <v>168</v>
      </c>
      <c r="E58" s="117">
        <v>0</v>
      </c>
      <c r="F58" s="101">
        <v>7.15</v>
      </c>
      <c r="G58" s="160">
        <f t="shared" si="0"/>
        <v>7.15</v>
      </c>
      <c r="H58" s="111" t="s">
        <v>169</v>
      </c>
      <c r="I58" s="93"/>
      <c r="J58" s="93" t="s">
        <v>167</v>
      </c>
      <c r="K58" s="93"/>
    </row>
    <row r="59" spans="1:11" ht="27" customHeight="1">
      <c r="A59" s="99">
        <v>55</v>
      </c>
      <c r="B59" s="116" t="s">
        <v>163</v>
      </c>
      <c r="C59" s="116" t="s">
        <v>170</v>
      </c>
      <c r="D59" s="109" t="s">
        <v>171</v>
      </c>
      <c r="E59" s="117">
        <v>3</v>
      </c>
      <c r="F59" s="101">
        <v>-0.3</v>
      </c>
      <c r="G59" s="160">
        <f t="shared" si="0"/>
        <v>2.7</v>
      </c>
      <c r="H59" s="111"/>
      <c r="I59" s="93"/>
      <c r="J59" s="93" t="s">
        <v>73</v>
      </c>
      <c r="K59" s="93"/>
    </row>
    <row r="60" spans="1:11" ht="27" customHeight="1">
      <c r="A60" s="99">
        <v>56</v>
      </c>
      <c r="B60" s="116" t="s">
        <v>163</v>
      </c>
      <c r="C60" s="116" t="s">
        <v>170</v>
      </c>
      <c r="D60" s="109" t="s">
        <v>172</v>
      </c>
      <c r="E60" s="117">
        <v>22</v>
      </c>
      <c r="F60" s="101">
        <v>-11</v>
      </c>
      <c r="G60" s="160">
        <f t="shared" si="0"/>
        <v>11</v>
      </c>
      <c r="H60" s="111"/>
      <c r="I60" s="93"/>
      <c r="J60" s="93" t="s">
        <v>73</v>
      </c>
      <c r="K60" s="93"/>
    </row>
    <row r="61" spans="1:11" ht="27" customHeight="1">
      <c r="A61" s="99">
        <v>57</v>
      </c>
      <c r="B61" s="116" t="s">
        <v>163</v>
      </c>
      <c r="C61" s="116" t="s">
        <v>170</v>
      </c>
      <c r="D61" s="109" t="s">
        <v>173</v>
      </c>
      <c r="E61" s="117">
        <v>6</v>
      </c>
      <c r="F61" s="101">
        <v>-0.6</v>
      </c>
      <c r="G61" s="160">
        <f t="shared" si="0"/>
        <v>5.4</v>
      </c>
      <c r="H61" s="111"/>
      <c r="I61" s="93"/>
      <c r="J61" s="93" t="s">
        <v>73</v>
      </c>
      <c r="K61" s="93"/>
    </row>
    <row r="62" spans="1:11" ht="27" customHeight="1">
      <c r="A62" s="99">
        <v>58</v>
      </c>
      <c r="B62" s="116" t="s">
        <v>163</v>
      </c>
      <c r="C62" s="116" t="s">
        <v>174</v>
      </c>
      <c r="D62" s="109" t="s">
        <v>175</v>
      </c>
      <c r="E62" s="117">
        <v>5</v>
      </c>
      <c r="F62" s="101">
        <v>-1</v>
      </c>
      <c r="G62" s="160">
        <f t="shared" si="0"/>
        <v>4</v>
      </c>
      <c r="H62" s="111"/>
      <c r="I62" s="93"/>
      <c r="J62" s="93" t="s">
        <v>73</v>
      </c>
      <c r="K62" s="93"/>
    </row>
    <row r="63" spans="1:11" ht="27" customHeight="1">
      <c r="A63" s="99">
        <v>59</v>
      </c>
      <c r="B63" s="116" t="s">
        <v>163</v>
      </c>
      <c r="C63" s="116" t="s">
        <v>174</v>
      </c>
      <c r="D63" s="109" t="s">
        <v>176</v>
      </c>
      <c r="E63" s="117">
        <v>10</v>
      </c>
      <c r="F63" s="101">
        <v>-1</v>
      </c>
      <c r="G63" s="160">
        <f t="shared" si="0"/>
        <v>9</v>
      </c>
      <c r="H63" s="111"/>
      <c r="I63" s="93"/>
      <c r="J63" s="93" t="s">
        <v>73</v>
      </c>
      <c r="K63" s="93"/>
    </row>
    <row r="64" spans="1:11" ht="27" customHeight="1">
      <c r="A64" s="99">
        <v>60</v>
      </c>
      <c r="B64" s="116" t="s">
        <v>163</v>
      </c>
      <c r="C64" s="116" t="s">
        <v>174</v>
      </c>
      <c r="D64" s="109" t="s">
        <v>177</v>
      </c>
      <c r="E64" s="117">
        <v>5</v>
      </c>
      <c r="F64" s="101">
        <v>-1</v>
      </c>
      <c r="G64" s="160">
        <f t="shared" si="0"/>
        <v>4</v>
      </c>
      <c r="H64" s="111"/>
      <c r="I64" s="93"/>
      <c r="J64" s="93" t="s">
        <v>73</v>
      </c>
      <c r="K64" s="93"/>
    </row>
    <row r="65" spans="1:11" ht="27" customHeight="1">
      <c r="A65" s="99">
        <v>61</v>
      </c>
      <c r="B65" s="116" t="s">
        <v>163</v>
      </c>
      <c r="C65" s="116" t="s">
        <v>174</v>
      </c>
      <c r="D65" s="109" t="s">
        <v>178</v>
      </c>
      <c r="E65" s="117">
        <v>24</v>
      </c>
      <c r="F65" s="101">
        <v>-11</v>
      </c>
      <c r="G65" s="160">
        <f t="shared" si="0"/>
        <v>13</v>
      </c>
      <c r="H65" s="111"/>
      <c r="I65" s="93"/>
      <c r="J65" s="93" t="s">
        <v>73</v>
      </c>
      <c r="K65" s="93"/>
    </row>
    <row r="66" spans="1:11" ht="27" customHeight="1">
      <c r="A66" s="99">
        <v>62</v>
      </c>
      <c r="B66" s="116" t="s">
        <v>163</v>
      </c>
      <c r="C66" s="116" t="s">
        <v>179</v>
      </c>
      <c r="D66" s="109" t="s">
        <v>180</v>
      </c>
      <c r="E66" s="117">
        <v>5</v>
      </c>
      <c r="F66" s="101">
        <v>-5</v>
      </c>
      <c r="G66" s="160">
        <f t="shared" si="0"/>
        <v>0</v>
      </c>
      <c r="H66" s="111"/>
      <c r="I66" s="93"/>
      <c r="J66" s="93" t="s">
        <v>73</v>
      </c>
      <c r="K66" s="93"/>
    </row>
    <row r="67" spans="1:11" ht="27" customHeight="1">
      <c r="A67" s="99">
        <v>63</v>
      </c>
      <c r="B67" s="116" t="s">
        <v>163</v>
      </c>
      <c r="C67" s="116" t="s">
        <v>179</v>
      </c>
      <c r="D67" s="109" t="s">
        <v>181</v>
      </c>
      <c r="E67" s="117">
        <v>2.2000000000000002</v>
      </c>
      <c r="F67" s="101">
        <v>-1.0500000000000001E-2</v>
      </c>
      <c r="G67" s="160">
        <f t="shared" si="0"/>
        <v>2.1895000000000002</v>
      </c>
      <c r="H67" s="111"/>
      <c r="I67" s="93"/>
      <c r="J67" s="93" t="s">
        <v>73</v>
      </c>
      <c r="K67" s="93"/>
    </row>
    <row r="68" spans="1:11" ht="27" customHeight="1">
      <c r="A68" s="99">
        <v>64</v>
      </c>
      <c r="B68" s="116" t="s">
        <v>182</v>
      </c>
      <c r="C68" s="116" t="s">
        <v>183</v>
      </c>
      <c r="D68" s="109" t="s">
        <v>184</v>
      </c>
      <c r="E68" s="117">
        <v>3.2040000000000002</v>
      </c>
      <c r="F68" s="101">
        <v>-3.2</v>
      </c>
      <c r="G68" s="160">
        <f t="shared" si="0"/>
        <v>4.0000000000000036E-3</v>
      </c>
      <c r="H68" s="111"/>
      <c r="I68" s="93"/>
      <c r="J68" s="93" t="s">
        <v>73</v>
      </c>
      <c r="K68" s="93"/>
    </row>
    <row r="69" spans="1:11" ht="27" customHeight="1">
      <c r="A69" s="99">
        <v>65</v>
      </c>
      <c r="B69" s="116" t="s">
        <v>182</v>
      </c>
      <c r="C69" s="116" t="s">
        <v>183</v>
      </c>
      <c r="D69" s="109" t="s">
        <v>185</v>
      </c>
      <c r="E69" s="117">
        <v>11.4</v>
      </c>
      <c r="F69" s="101">
        <v>3.2</v>
      </c>
      <c r="G69" s="160">
        <f t="shared" ref="G69:G132" si="1">E69+F69</f>
        <v>14.600000000000001</v>
      </c>
      <c r="H69" s="111" t="s">
        <v>186</v>
      </c>
      <c r="I69" s="93"/>
      <c r="J69" s="93" t="s">
        <v>73</v>
      </c>
      <c r="K69" s="93"/>
    </row>
    <row r="70" spans="1:11" ht="27" customHeight="1">
      <c r="A70" s="99">
        <v>66</v>
      </c>
      <c r="B70" s="116" t="s">
        <v>187</v>
      </c>
      <c r="C70" s="116" t="s">
        <v>188</v>
      </c>
      <c r="D70" s="109" t="s">
        <v>189</v>
      </c>
      <c r="E70" s="117">
        <v>37.299999999999997</v>
      </c>
      <c r="F70" s="101">
        <v>-2.8500000000000001E-2</v>
      </c>
      <c r="G70" s="160">
        <f t="shared" si="1"/>
        <v>37.271499999999996</v>
      </c>
      <c r="H70" s="111"/>
      <c r="I70" s="93"/>
      <c r="J70" s="93" t="s">
        <v>73</v>
      </c>
      <c r="K70" s="93"/>
    </row>
    <row r="71" spans="1:11" ht="27" customHeight="1">
      <c r="A71" s="99">
        <v>67</v>
      </c>
      <c r="B71" s="116" t="s">
        <v>190</v>
      </c>
      <c r="C71" s="116" t="s">
        <v>191</v>
      </c>
      <c r="D71" s="109" t="s">
        <v>192</v>
      </c>
      <c r="E71" s="117">
        <v>210</v>
      </c>
      <c r="F71" s="101">
        <v>-50</v>
      </c>
      <c r="G71" s="160">
        <f t="shared" si="1"/>
        <v>160</v>
      </c>
      <c r="H71" s="111"/>
      <c r="I71" s="93"/>
      <c r="J71" s="93" t="s">
        <v>73</v>
      </c>
      <c r="K71" s="93"/>
    </row>
    <row r="72" spans="1:11" ht="27" customHeight="1">
      <c r="A72" s="99">
        <v>68</v>
      </c>
      <c r="B72" s="116" t="s">
        <v>190</v>
      </c>
      <c r="C72" s="116" t="s">
        <v>191</v>
      </c>
      <c r="D72" s="109" t="s">
        <v>193</v>
      </c>
      <c r="E72" s="117">
        <v>263.36</v>
      </c>
      <c r="F72" s="101">
        <v>63</v>
      </c>
      <c r="G72" s="160">
        <f t="shared" si="1"/>
        <v>326.36</v>
      </c>
      <c r="H72" s="111"/>
      <c r="I72" s="93"/>
      <c r="J72" s="93" t="s">
        <v>73</v>
      </c>
      <c r="K72" s="93"/>
    </row>
    <row r="73" spans="1:11" ht="27" customHeight="1">
      <c r="A73" s="99">
        <v>69</v>
      </c>
      <c r="B73" s="116" t="s">
        <v>190</v>
      </c>
      <c r="C73" s="116" t="s">
        <v>191</v>
      </c>
      <c r="D73" s="109" t="s">
        <v>194</v>
      </c>
      <c r="E73" s="117">
        <v>94.5</v>
      </c>
      <c r="F73" s="101">
        <v>-3.1399999999999997E-2</v>
      </c>
      <c r="G73" s="160">
        <f t="shared" si="1"/>
        <v>94.468599999999995</v>
      </c>
      <c r="H73" s="111"/>
      <c r="I73" s="93"/>
      <c r="J73" s="93" t="s">
        <v>73</v>
      </c>
      <c r="K73" s="93"/>
    </row>
    <row r="74" spans="1:11" ht="27" customHeight="1">
      <c r="A74" s="99">
        <v>70</v>
      </c>
      <c r="B74" s="116" t="s">
        <v>195</v>
      </c>
      <c r="C74" s="116" t="s">
        <v>191</v>
      </c>
      <c r="D74" s="109" t="s">
        <v>146</v>
      </c>
      <c r="E74" s="117">
        <v>59</v>
      </c>
      <c r="F74" s="101">
        <v>-9</v>
      </c>
      <c r="G74" s="160">
        <f t="shared" si="1"/>
        <v>50</v>
      </c>
      <c r="H74" s="111"/>
      <c r="I74" s="93"/>
      <c r="J74" s="93" t="s">
        <v>73</v>
      </c>
      <c r="K74" s="93"/>
    </row>
    <row r="75" spans="1:11" ht="27" customHeight="1">
      <c r="A75" s="99">
        <v>71</v>
      </c>
      <c r="B75" s="116" t="s">
        <v>195</v>
      </c>
      <c r="C75" s="116" t="s">
        <v>191</v>
      </c>
      <c r="D75" s="109" t="s">
        <v>196</v>
      </c>
      <c r="E75" s="117">
        <v>25</v>
      </c>
      <c r="F75" s="101">
        <v>-4</v>
      </c>
      <c r="G75" s="160">
        <f t="shared" si="1"/>
        <v>21</v>
      </c>
      <c r="H75" s="111"/>
      <c r="I75" s="93"/>
      <c r="J75" s="93" t="s">
        <v>73</v>
      </c>
      <c r="K75" s="93"/>
    </row>
    <row r="76" spans="1:11" ht="27" customHeight="1">
      <c r="A76" s="99">
        <v>72</v>
      </c>
      <c r="B76" s="116" t="s">
        <v>190</v>
      </c>
      <c r="C76" s="116" t="s">
        <v>197</v>
      </c>
      <c r="D76" s="109" t="s">
        <v>198</v>
      </c>
      <c r="E76" s="117">
        <v>23.5</v>
      </c>
      <c r="F76" s="101">
        <v>-3</v>
      </c>
      <c r="G76" s="160">
        <f t="shared" si="1"/>
        <v>20.5</v>
      </c>
      <c r="H76" s="111"/>
      <c r="I76" s="93"/>
      <c r="J76" s="93" t="s">
        <v>73</v>
      </c>
      <c r="K76" s="93"/>
    </row>
    <row r="77" spans="1:11" ht="27" customHeight="1">
      <c r="A77" s="99">
        <v>73</v>
      </c>
      <c r="B77" s="116" t="s">
        <v>195</v>
      </c>
      <c r="C77" s="116" t="s">
        <v>197</v>
      </c>
      <c r="D77" s="109" t="s">
        <v>199</v>
      </c>
      <c r="E77" s="117">
        <v>7</v>
      </c>
      <c r="F77" s="101">
        <v>-3</v>
      </c>
      <c r="G77" s="160">
        <f t="shared" si="1"/>
        <v>4</v>
      </c>
      <c r="H77" s="111"/>
      <c r="I77" s="93"/>
      <c r="J77" s="93" t="s">
        <v>73</v>
      </c>
      <c r="K77" s="93"/>
    </row>
    <row r="78" spans="1:11" ht="27" customHeight="1">
      <c r="A78" s="99">
        <v>74</v>
      </c>
      <c r="B78" s="100" t="s">
        <v>190</v>
      </c>
      <c r="C78" s="100" t="s">
        <v>188</v>
      </c>
      <c r="D78" s="109" t="s">
        <v>200</v>
      </c>
      <c r="E78" s="110">
        <v>0</v>
      </c>
      <c r="F78" s="161">
        <v>75</v>
      </c>
      <c r="G78" s="160">
        <f t="shared" si="1"/>
        <v>75</v>
      </c>
      <c r="H78" s="111" t="s">
        <v>84</v>
      </c>
      <c r="I78" s="93" t="s">
        <v>73</v>
      </c>
      <c r="J78" s="93" t="s">
        <v>73</v>
      </c>
      <c r="K78" s="93"/>
    </row>
    <row r="79" spans="1:11" ht="27" customHeight="1">
      <c r="A79" s="99">
        <v>75</v>
      </c>
      <c r="B79" s="116" t="s">
        <v>195</v>
      </c>
      <c r="C79" s="116" t="s">
        <v>188</v>
      </c>
      <c r="D79" s="109" t="s">
        <v>72</v>
      </c>
      <c r="E79" s="117">
        <v>10</v>
      </c>
      <c r="F79" s="101">
        <v>-10</v>
      </c>
      <c r="G79" s="160">
        <f t="shared" si="1"/>
        <v>0</v>
      </c>
      <c r="H79" s="111"/>
      <c r="I79" s="93"/>
      <c r="J79" s="93" t="s">
        <v>73</v>
      </c>
      <c r="K79" s="93"/>
    </row>
    <row r="80" spans="1:11" ht="27" customHeight="1">
      <c r="A80" s="99">
        <v>76</v>
      </c>
      <c r="B80" s="116" t="s">
        <v>195</v>
      </c>
      <c r="C80" s="116" t="s">
        <v>201</v>
      </c>
      <c r="D80" s="109" t="s">
        <v>202</v>
      </c>
      <c r="E80" s="117">
        <v>10</v>
      </c>
      <c r="F80" s="101">
        <v>-6.5</v>
      </c>
      <c r="G80" s="160">
        <f t="shared" si="1"/>
        <v>3.5</v>
      </c>
      <c r="H80" s="111"/>
      <c r="I80" s="93"/>
      <c r="J80" s="93" t="s">
        <v>73</v>
      </c>
      <c r="K80" s="93"/>
    </row>
    <row r="81" spans="1:11" ht="27" customHeight="1">
      <c r="A81" s="99">
        <v>77</v>
      </c>
      <c r="B81" s="116" t="s">
        <v>190</v>
      </c>
      <c r="C81" s="116" t="s">
        <v>183</v>
      </c>
      <c r="D81" s="109" t="s">
        <v>203</v>
      </c>
      <c r="E81" s="117">
        <v>15</v>
      </c>
      <c r="F81" s="101">
        <v>-3</v>
      </c>
      <c r="G81" s="160">
        <f t="shared" si="1"/>
        <v>12</v>
      </c>
      <c r="H81" s="111"/>
      <c r="I81" s="93"/>
      <c r="J81" s="93" t="s">
        <v>73</v>
      </c>
      <c r="K81" s="93"/>
    </row>
    <row r="82" spans="1:11" ht="27" customHeight="1">
      <c r="A82" s="99">
        <v>78</v>
      </c>
      <c r="B82" s="100" t="s">
        <v>195</v>
      </c>
      <c r="C82" s="100" t="s">
        <v>183</v>
      </c>
      <c r="D82" s="109" t="s">
        <v>204</v>
      </c>
      <c r="E82" s="110">
        <v>0</v>
      </c>
      <c r="F82" s="161">
        <v>22.96</v>
      </c>
      <c r="G82" s="160">
        <f t="shared" si="1"/>
        <v>22.96</v>
      </c>
      <c r="H82" s="111" t="s">
        <v>84</v>
      </c>
      <c r="I82" s="93" t="s">
        <v>73</v>
      </c>
      <c r="J82" s="93" t="s">
        <v>73</v>
      </c>
      <c r="K82" s="93"/>
    </row>
    <row r="83" spans="1:11" ht="27" customHeight="1">
      <c r="A83" s="99">
        <v>79</v>
      </c>
      <c r="B83" s="100" t="s">
        <v>195</v>
      </c>
      <c r="C83" s="100" t="s">
        <v>183</v>
      </c>
      <c r="D83" s="109" t="s">
        <v>205</v>
      </c>
      <c r="E83" s="110">
        <v>0</v>
      </c>
      <c r="F83" s="161">
        <v>80</v>
      </c>
      <c r="G83" s="160">
        <f t="shared" si="1"/>
        <v>80</v>
      </c>
      <c r="H83" s="111" t="s">
        <v>84</v>
      </c>
      <c r="I83" s="93" t="s">
        <v>73</v>
      </c>
      <c r="J83" s="93" t="s">
        <v>73</v>
      </c>
      <c r="K83" s="93"/>
    </row>
    <row r="84" spans="1:11" ht="27" customHeight="1">
      <c r="A84" s="99">
        <v>80</v>
      </c>
      <c r="B84" s="116" t="s">
        <v>195</v>
      </c>
      <c r="C84" s="116" t="s">
        <v>183</v>
      </c>
      <c r="D84" s="109" t="s">
        <v>206</v>
      </c>
      <c r="E84" s="117">
        <v>5</v>
      </c>
      <c r="F84" s="101">
        <v>-3</v>
      </c>
      <c r="G84" s="160">
        <f t="shared" si="1"/>
        <v>2</v>
      </c>
      <c r="H84" s="111"/>
      <c r="I84" s="93"/>
      <c r="J84" s="93" t="s">
        <v>73</v>
      </c>
      <c r="K84" s="93"/>
    </row>
    <row r="85" spans="1:11" ht="27" customHeight="1">
      <c r="A85" s="99">
        <v>81</v>
      </c>
      <c r="B85" s="116" t="s">
        <v>195</v>
      </c>
      <c r="C85" s="116" t="s">
        <v>183</v>
      </c>
      <c r="D85" s="109" t="s">
        <v>207</v>
      </c>
      <c r="E85" s="117">
        <v>25</v>
      </c>
      <c r="F85" s="101">
        <v>-12</v>
      </c>
      <c r="G85" s="160">
        <f t="shared" si="1"/>
        <v>13</v>
      </c>
      <c r="H85" s="111"/>
      <c r="I85" s="93"/>
      <c r="J85" s="93" t="s">
        <v>73</v>
      </c>
      <c r="K85" s="93"/>
    </row>
    <row r="86" spans="1:11" ht="27" customHeight="1">
      <c r="A86" s="99">
        <v>82</v>
      </c>
      <c r="B86" s="116" t="s">
        <v>195</v>
      </c>
      <c r="C86" s="116" t="s">
        <v>183</v>
      </c>
      <c r="D86" s="109" t="s">
        <v>208</v>
      </c>
      <c r="E86" s="117">
        <v>10</v>
      </c>
      <c r="F86" s="101">
        <v>-5</v>
      </c>
      <c r="G86" s="160">
        <f t="shared" si="1"/>
        <v>5</v>
      </c>
      <c r="H86" s="111"/>
      <c r="I86" s="93"/>
      <c r="J86" s="93" t="s">
        <v>73</v>
      </c>
      <c r="K86" s="93"/>
    </row>
    <row r="87" spans="1:11" ht="27" customHeight="1">
      <c r="A87" s="99">
        <v>83</v>
      </c>
      <c r="B87" s="116" t="s">
        <v>195</v>
      </c>
      <c r="C87" s="116" t="s">
        <v>183</v>
      </c>
      <c r="D87" s="109" t="s">
        <v>209</v>
      </c>
      <c r="E87" s="117">
        <v>5</v>
      </c>
      <c r="F87" s="101">
        <v>-2</v>
      </c>
      <c r="G87" s="160">
        <f t="shared" si="1"/>
        <v>3</v>
      </c>
      <c r="H87" s="111"/>
      <c r="I87" s="93"/>
      <c r="J87" s="93" t="s">
        <v>73</v>
      </c>
      <c r="K87" s="93"/>
    </row>
    <row r="88" spans="1:11" ht="27" customHeight="1">
      <c r="A88" s="99">
        <v>84</v>
      </c>
      <c r="B88" s="116" t="s">
        <v>195</v>
      </c>
      <c r="C88" s="116" t="s">
        <v>183</v>
      </c>
      <c r="D88" s="109" t="s">
        <v>210</v>
      </c>
      <c r="E88" s="117">
        <v>45</v>
      </c>
      <c r="F88" s="101">
        <v>10</v>
      </c>
      <c r="G88" s="160">
        <f t="shared" si="1"/>
        <v>55</v>
      </c>
      <c r="H88" s="111"/>
      <c r="I88" s="93"/>
      <c r="J88" s="93" t="s">
        <v>73</v>
      </c>
      <c r="K88" s="93"/>
    </row>
    <row r="89" spans="1:11" ht="27" customHeight="1">
      <c r="A89" s="99">
        <v>85</v>
      </c>
      <c r="B89" s="116" t="s">
        <v>195</v>
      </c>
      <c r="C89" s="116" t="s">
        <v>183</v>
      </c>
      <c r="D89" s="109" t="s">
        <v>211</v>
      </c>
      <c r="E89" s="117">
        <v>99</v>
      </c>
      <c r="F89" s="101">
        <v>-30</v>
      </c>
      <c r="G89" s="160">
        <f t="shared" si="1"/>
        <v>69</v>
      </c>
      <c r="H89" s="111"/>
      <c r="I89" s="93"/>
      <c r="J89" s="93" t="s">
        <v>73</v>
      </c>
      <c r="K89" s="93"/>
    </row>
    <row r="90" spans="1:11" ht="27" customHeight="1">
      <c r="A90" s="99">
        <v>86</v>
      </c>
      <c r="B90" s="100" t="s">
        <v>195</v>
      </c>
      <c r="C90" s="99" t="s">
        <v>183</v>
      </c>
      <c r="D90" s="109" t="s">
        <v>207</v>
      </c>
      <c r="E90" s="110">
        <v>0</v>
      </c>
      <c r="F90" s="161">
        <v>25</v>
      </c>
      <c r="G90" s="160">
        <f t="shared" si="1"/>
        <v>25</v>
      </c>
      <c r="H90" s="111" t="s">
        <v>84</v>
      </c>
      <c r="I90" s="93"/>
      <c r="J90" s="93" t="s">
        <v>73</v>
      </c>
      <c r="K90" s="93"/>
    </row>
    <row r="91" spans="1:11" ht="27" customHeight="1">
      <c r="A91" s="99">
        <v>87</v>
      </c>
      <c r="B91" s="116" t="s">
        <v>195</v>
      </c>
      <c r="C91" s="116" t="s">
        <v>183</v>
      </c>
      <c r="D91" s="109" t="s">
        <v>212</v>
      </c>
      <c r="E91" s="117">
        <v>25</v>
      </c>
      <c r="F91" s="101">
        <v>-15</v>
      </c>
      <c r="G91" s="160">
        <f t="shared" si="1"/>
        <v>10</v>
      </c>
      <c r="H91" s="111"/>
      <c r="I91" s="93"/>
      <c r="J91" s="93" t="s">
        <v>73</v>
      </c>
      <c r="K91" s="93"/>
    </row>
    <row r="92" spans="1:11" ht="27" customHeight="1">
      <c r="A92" s="99">
        <v>88</v>
      </c>
      <c r="B92" s="116" t="s">
        <v>213</v>
      </c>
      <c r="C92" s="116" t="s">
        <v>214</v>
      </c>
      <c r="D92" s="109" t="s">
        <v>215</v>
      </c>
      <c r="E92" s="117">
        <v>25</v>
      </c>
      <c r="F92" s="101">
        <v>-10</v>
      </c>
      <c r="G92" s="160">
        <f t="shared" si="1"/>
        <v>15</v>
      </c>
      <c r="H92" s="111"/>
      <c r="I92" s="93"/>
      <c r="J92" s="93" t="s">
        <v>73</v>
      </c>
      <c r="K92" s="93"/>
    </row>
    <row r="93" spans="1:11" ht="27" customHeight="1">
      <c r="A93" s="99">
        <v>89</v>
      </c>
      <c r="B93" s="116" t="s">
        <v>213</v>
      </c>
      <c r="C93" s="116" t="s">
        <v>214</v>
      </c>
      <c r="D93" s="109" t="s">
        <v>216</v>
      </c>
      <c r="E93" s="117">
        <v>30</v>
      </c>
      <c r="F93" s="101">
        <v>-10</v>
      </c>
      <c r="G93" s="160">
        <f t="shared" si="1"/>
        <v>20</v>
      </c>
      <c r="H93" s="111"/>
      <c r="I93" s="93"/>
      <c r="J93" s="93" t="s">
        <v>73</v>
      </c>
      <c r="K93" s="93"/>
    </row>
    <row r="94" spans="1:11" ht="27" customHeight="1">
      <c r="A94" s="99">
        <v>90</v>
      </c>
      <c r="B94" s="116" t="s">
        <v>217</v>
      </c>
      <c r="C94" s="116" t="s">
        <v>214</v>
      </c>
      <c r="D94" s="109" t="s">
        <v>218</v>
      </c>
      <c r="E94" s="117">
        <v>700</v>
      </c>
      <c r="F94" s="101">
        <v>-110</v>
      </c>
      <c r="G94" s="160">
        <f t="shared" si="1"/>
        <v>590</v>
      </c>
      <c r="H94" s="111"/>
      <c r="I94" s="93"/>
      <c r="J94" s="93" t="s">
        <v>73</v>
      </c>
      <c r="K94" s="93"/>
    </row>
    <row r="95" spans="1:11" ht="27" customHeight="1">
      <c r="A95" s="99">
        <v>91</v>
      </c>
      <c r="B95" s="116" t="s">
        <v>217</v>
      </c>
      <c r="C95" s="116" t="s">
        <v>214</v>
      </c>
      <c r="D95" s="109" t="s">
        <v>219</v>
      </c>
      <c r="E95" s="117">
        <v>20</v>
      </c>
      <c r="F95" s="101">
        <v>-10</v>
      </c>
      <c r="G95" s="160">
        <f t="shared" si="1"/>
        <v>10</v>
      </c>
      <c r="H95" s="111"/>
      <c r="I95" s="93"/>
      <c r="J95" s="93" t="s">
        <v>73</v>
      </c>
      <c r="K95" s="93"/>
    </row>
    <row r="96" spans="1:11" ht="27" customHeight="1">
      <c r="A96" s="99">
        <v>92</v>
      </c>
      <c r="B96" s="116" t="s">
        <v>220</v>
      </c>
      <c r="C96" s="116" t="s">
        <v>221</v>
      </c>
      <c r="D96" s="109" t="s">
        <v>222</v>
      </c>
      <c r="E96" s="117">
        <v>10</v>
      </c>
      <c r="F96" s="101">
        <v>-5</v>
      </c>
      <c r="G96" s="160">
        <f t="shared" si="1"/>
        <v>5</v>
      </c>
      <c r="H96" s="111"/>
      <c r="I96" s="93"/>
      <c r="J96" s="93" t="s">
        <v>73</v>
      </c>
      <c r="K96" s="93"/>
    </row>
    <row r="97" spans="1:11" ht="27" customHeight="1">
      <c r="A97" s="99">
        <v>93</v>
      </c>
      <c r="B97" s="116" t="s">
        <v>223</v>
      </c>
      <c r="C97" s="116" t="s">
        <v>224</v>
      </c>
      <c r="D97" s="109" t="s">
        <v>225</v>
      </c>
      <c r="E97" s="117">
        <v>18</v>
      </c>
      <c r="F97" s="101">
        <v>-9.1999999999999993</v>
      </c>
      <c r="G97" s="160">
        <f t="shared" si="1"/>
        <v>8.8000000000000007</v>
      </c>
      <c r="H97" s="111"/>
      <c r="I97" s="93"/>
      <c r="J97" s="93" t="s">
        <v>158</v>
      </c>
      <c r="K97" s="93"/>
    </row>
    <row r="98" spans="1:11" ht="27" customHeight="1">
      <c r="A98" s="99">
        <v>94</v>
      </c>
      <c r="B98" s="116" t="s">
        <v>226</v>
      </c>
      <c r="C98" s="116" t="s">
        <v>224</v>
      </c>
      <c r="D98" s="109" t="s">
        <v>227</v>
      </c>
      <c r="E98" s="117">
        <v>13.8</v>
      </c>
      <c r="F98" s="101">
        <v>-4.3920000000000003</v>
      </c>
      <c r="G98" s="160">
        <f t="shared" si="1"/>
        <v>9.4080000000000013</v>
      </c>
      <c r="H98" s="111"/>
      <c r="I98" s="93"/>
      <c r="J98" s="93" t="s">
        <v>158</v>
      </c>
      <c r="K98" s="93"/>
    </row>
    <row r="99" spans="1:11" ht="27" customHeight="1">
      <c r="A99" s="99">
        <v>95</v>
      </c>
      <c r="B99" s="116" t="s">
        <v>228</v>
      </c>
      <c r="C99" s="116" t="s">
        <v>224</v>
      </c>
      <c r="D99" s="109" t="s">
        <v>229</v>
      </c>
      <c r="E99" s="117">
        <v>18</v>
      </c>
      <c r="F99" s="101">
        <v>-14.6243</v>
      </c>
      <c r="G99" s="160">
        <f t="shared" si="1"/>
        <v>3.3757000000000001</v>
      </c>
      <c r="H99" s="111"/>
      <c r="I99" s="93"/>
      <c r="J99" s="93" t="s">
        <v>158</v>
      </c>
      <c r="K99" s="93"/>
    </row>
    <row r="100" spans="1:11" ht="27" customHeight="1">
      <c r="A100" s="99">
        <v>96</v>
      </c>
      <c r="B100" s="116" t="s">
        <v>228</v>
      </c>
      <c r="C100" s="116" t="s">
        <v>224</v>
      </c>
      <c r="D100" s="109" t="s">
        <v>230</v>
      </c>
      <c r="E100" s="117">
        <v>35.200000000000003</v>
      </c>
      <c r="F100" s="101">
        <v>-10.4</v>
      </c>
      <c r="G100" s="160">
        <f t="shared" si="1"/>
        <v>24.800000000000004</v>
      </c>
      <c r="H100" s="111"/>
      <c r="I100" s="93"/>
      <c r="J100" s="93" t="s">
        <v>158</v>
      </c>
      <c r="K100" s="93"/>
    </row>
    <row r="101" spans="1:11" ht="27" customHeight="1">
      <c r="A101" s="99">
        <v>97</v>
      </c>
      <c r="B101" s="100" t="s">
        <v>228</v>
      </c>
      <c r="C101" s="100" t="s">
        <v>224</v>
      </c>
      <c r="D101" s="109" t="s">
        <v>231</v>
      </c>
      <c r="E101" s="110">
        <v>0</v>
      </c>
      <c r="F101" s="161">
        <v>92.059685000000002</v>
      </c>
      <c r="G101" s="160">
        <f t="shared" si="1"/>
        <v>92.059685000000002</v>
      </c>
      <c r="H101" s="111" t="s">
        <v>84</v>
      </c>
      <c r="I101" s="93" t="s">
        <v>158</v>
      </c>
      <c r="J101" s="93" t="s">
        <v>158</v>
      </c>
      <c r="K101" s="93"/>
    </row>
    <row r="102" spans="1:11" ht="27" customHeight="1">
      <c r="A102" s="99">
        <v>98</v>
      </c>
      <c r="B102" s="116" t="s">
        <v>232</v>
      </c>
      <c r="C102" s="116" t="s">
        <v>224</v>
      </c>
      <c r="D102" s="109" t="s">
        <v>233</v>
      </c>
      <c r="E102" s="117">
        <v>34.200000000000003</v>
      </c>
      <c r="F102" s="101">
        <v>-7.6</v>
      </c>
      <c r="G102" s="160">
        <f t="shared" si="1"/>
        <v>26.6</v>
      </c>
      <c r="H102" s="111"/>
      <c r="I102" s="93"/>
      <c r="J102" s="93" t="s">
        <v>158</v>
      </c>
      <c r="K102" s="93"/>
    </row>
    <row r="103" spans="1:11" ht="27" customHeight="1">
      <c r="A103" s="99">
        <v>99</v>
      </c>
      <c r="B103" s="116" t="s">
        <v>232</v>
      </c>
      <c r="C103" s="116" t="s">
        <v>224</v>
      </c>
      <c r="D103" s="109" t="s">
        <v>234</v>
      </c>
      <c r="E103" s="117">
        <v>125</v>
      </c>
      <c r="F103" s="101">
        <v>-88.377600000000001</v>
      </c>
      <c r="G103" s="160">
        <f t="shared" si="1"/>
        <v>36.622399999999999</v>
      </c>
      <c r="H103" s="111"/>
      <c r="I103" s="93"/>
      <c r="J103" s="93" t="s">
        <v>158</v>
      </c>
      <c r="K103" s="93"/>
    </row>
    <row r="104" spans="1:11" ht="27" customHeight="1">
      <c r="A104" s="99">
        <v>100</v>
      </c>
      <c r="B104" s="116" t="s">
        <v>232</v>
      </c>
      <c r="C104" s="116" t="s">
        <v>224</v>
      </c>
      <c r="D104" s="109" t="s">
        <v>235</v>
      </c>
      <c r="E104" s="117">
        <v>37.5</v>
      </c>
      <c r="F104" s="101">
        <v>-10</v>
      </c>
      <c r="G104" s="160">
        <f t="shared" si="1"/>
        <v>27.5</v>
      </c>
      <c r="H104" s="111"/>
      <c r="I104" s="93"/>
      <c r="J104" s="93" t="s">
        <v>158</v>
      </c>
      <c r="K104" s="93"/>
    </row>
    <row r="105" spans="1:11" ht="27" customHeight="1">
      <c r="A105" s="99">
        <v>101</v>
      </c>
      <c r="B105" s="116" t="s">
        <v>232</v>
      </c>
      <c r="C105" s="116" t="s">
        <v>224</v>
      </c>
      <c r="D105" s="109" t="s">
        <v>236</v>
      </c>
      <c r="E105" s="117">
        <v>121</v>
      </c>
      <c r="F105" s="101">
        <v>-84.082499999999996</v>
      </c>
      <c r="G105" s="160">
        <f t="shared" si="1"/>
        <v>36.917500000000004</v>
      </c>
      <c r="H105" s="111"/>
      <c r="I105" s="93"/>
      <c r="J105" s="93" t="s">
        <v>158</v>
      </c>
      <c r="K105" s="93"/>
    </row>
    <row r="106" spans="1:11" ht="27" customHeight="1">
      <c r="A106" s="99">
        <v>102</v>
      </c>
      <c r="B106" s="100" t="s">
        <v>232</v>
      </c>
      <c r="C106" s="100" t="s">
        <v>224</v>
      </c>
      <c r="D106" s="109" t="s">
        <v>237</v>
      </c>
      <c r="E106" s="110">
        <v>0</v>
      </c>
      <c r="F106" s="161">
        <v>27.847999999999999</v>
      </c>
      <c r="G106" s="160">
        <f t="shared" si="1"/>
        <v>27.847999999999999</v>
      </c>
      <c r="H106" s="111" t="s">
        <v>84</v>
      </c>
      <c r="I106" s="93" t="s">
        <v>158</v>
      </c>
      <c r="J106" s="93" t="s">
        <v>158</v>
      </c>
      <c r="K106" s="93"/>
    </row>
    <row r="107" spans="1:11" ht="27" customHeight="1">
      <c r="A107" s="99">
        <v>103</v>
      </c>
      <c r="B107" s="100" t="s">
        <v>232</v>
      </c>
      <c r="C107" s="100" t="s">
        <v>224</v>
      </c>
      <c r="D107" s="109" t="s">
        <v>238</v>
      </c>
      <c r="E107" s="110">
        <v>0</v>
      </c>
      <c r="F107" s="161">
        <v>16.355457999999999</v>
      </c>
      <c r="G107" s="160">
        <f t="shared" si="1"/>
        <v>16.355457999999999</v>
      </c>
      <c r="H107" s="111" t="s">
        <v>84</v>
      </c>
      <c r="I107" s="93" t="s">
        <v>158</v>
      </c>
      <c r="J107" s="93" t="s">
        <v>158</v>
      </c>
      <c r="K107" s="93"/>
    </row>
    <row r="108" spans="1:11" ht="27" customHeight="1">
      <c r="A108" s="99">
        <v>104</v>
      </c>
      <c r="B108" s="100" t="s">
        <v>232</v>
      </c>
      <c r="C108" s="100" t="s">
        <v>224</v>
      </c>
      <c r="D108" s="109" t="s">
        <v>239</v>
      </c>
      <c r="E108" s="110">
        <v>0</v>
      </c>
      <c r="F108" s="161">
        <v>106.465581</v>
      </c>
      <c r="G108" s="160">
        <f t="shared" si="1"/>
        <v>106.465581</v>
      </c>
      <c r="H108" s="111" t="s">
        <v>84</v>
      </c>
      <c r="I108" s="93" t="s">
        <v>158</v>
      </c>
      <c r="J108" s="93" t="s">
        <v>158</v>
      </c>
      <c r="K108" s="93"/>
    </row>
    <row r="109" spans="1:11" ht="27" customHeight="1">
      <c r="A109" s="99">
        <v>105</v>
      </c>
      <c r="B109" s="116" t="s">
        <v>240</v>
      </c>
      <c r="C109" s="116" t="s">
        <v>241</v>
      </c>
      <c r="D109" s="109" t="s">
        <v>242</v>
      </c>
      <c r="E109" s="117">
        <v>15</v>
      </c>
      <c r="F109" s="101">
        <v>-9.9499999999999993</v>
      </c>
      <c r="G109" s="160">
        <f t="shared" si="1"/>
        <v>5.0500000000000007</v>
      </c>
      <c r="H109" s="111"/>
      <c r="I109" s="93"/>
      <c r="J109" s="93" t="s">
        <v>73</v>
      </c>
      <c r="K109" s="93"/>
    </row>
    <row r="110" spans="1:11" ht="27" customHeight="1">
      <c r="A110" s="99">
        <v>106</v>
      </c>
      <c r="B110" s="116" t="s">
        <v>243</v>
      </c>
      <c r="C110" s="116" t="s">
        <v>244</v>
      </c>
      <c r="D110" s="109" t="s">
        <v>245</v>
      </c>
      <c r="E110" s="117">
        <v>6</v>
      </c>
      <c r="F110" s="101">
        <v>-6</v>
      </c>
      <c r="G110" s="160">
        <f t="shared" si="1"/>
        <v>0</v>
      </c>
      <c r="H110" s="111"/>
      <c r="I110" s="93"/>
      <c r="J110" s="93" t="s">
        <v>73</v>
      </c>
      <c r="K110" s="93"/>
    </row>
    <row r="111" spans="1:11" ht="27" customHeight="1">
      <c r="A111" s="99">
        <v>107</v>
      </c>
      <c r="B111" s="116" t="s">
        <v>246</v>
      </c>
      <c r="C111" s="116" t="s">
        <v>247</v>
      </c>
      <c r="D111" s="109" t="s">
        <v>248</v>
      </c>
      <c r="E111" s="117">
        <v>100</v>
      </c>
      <c r="F111" s="101">
        <v>-20</v>
      </c>
      <c r="G111" s="160">
        <f t="shared" si="1"/>
        <v>80</v>
      </c>
      <c r="H111" s="111"/>
      <c r="I111" s="93"/>
      <c r="J111" s="93" t="s">
        <v>73</v>
      </c>
      <c r="K111" s="93"/>
    </row>
    <row r="112" spans="1:11" ht="27" customHeight="1">
      <c r="A112" s="99">
        <v>108</v>
      </c>
      <c r="B112" s="116" t="s">
        <v>246</v>
      </c>
      <c r="C112" s="116" t="s">
        <v>247</v>
      </c>
      <c r="D112" s="109" t="s">
        <v>249</v>
      </c>
      <c r="E112" s="117">
        <v>10</v>
      </c>
      <c r="F112" s="101">
        <v>-10</v>
      </c>
      <c r="G112" s="160">
        <f t="shared" si="1"/>
        <v>0</v>
      </c>
      <c r="H112" s="111"/>
      <c r="I112" s="93"/>
      <c r="J112" s="93" t="s">
        <v>73</v>
      </c>
      <c r="K112" s="93"/>
    </row>
    <row r="113" spans="1:11" ht="27" customHeight="1">
      <c r="A113" s="99">
        <v>109</v>
      </c>
      <c r="B113" s="116" t="s">
        <v>246</v>
      </c>
      <c r="C113" s="116" t="s">
        <v>247</v>
      </c>
      <c r="D113" s="109" t="s">
        <v>250</v>
      </c>
      <c r="E113" s="117">
        <v>15</v>
      </c>
      <c r="F113" s="101">
        <v>-10</v>
      </c>
      <c r="G113" s="160">
        <f t="shared" si="1"/>
        <v>5</v>
      </c>
      <c r="H113" s="111"/>
      <c r="I113" s="93"/>
      <c r="J113" s="93" t="s">
        <v>73</v>
      </c>
      <c r="K113" s="93"/>
    </row>
    <row r="114" spans="1:11" ht="27" customHeight="1">
      <c r="A114" s="99">
        <v>110</v>
      </c>
      <c r="B114" s="116" t="s">
        <v>246</v>
      </c>
      <c r="C114" s="116" t="s">
        <v>247</v>
      </c>
      <c r="D114" s="109" t="s">
        <v>251</v>
      </c>
      <c r="E114" s="117">
        <v>40</v>
      </c>
      <c r="F114" s="101">
        <v>-40</v>
      </c>
      <c r="G114" s="160">
        <f t="shared" si="1"/>
        <v>0</v>
      </c>
      <c r="H114" s="111"/>
      <c r="I114" s="93"/>
      <c r="J114" s="93" t="s">
        <v>73</v>
      </c>
      <c r="K114" s="93"/>
    </row>
    <row r="115" spans="1:11" ht="27" customHeight="1">
      <c r="A115" s="99">
        <v>111</v>
      </c>
      <c r="B115" s="100" t="s">
        <v>246</v>
      </c>
      <c r="C115" s="99" t="s">
        <v>247</v>
      </c>
      <c r="D115" s="109" t="s">
        <v>252</v>
      </c>
      <c r="E115" s="110">
        <v>0</v>
      </c>
      <c r="F115" s="161">
        <v>350</v>
      </c>
      <c r="G115" s="160">
        <f t="shared" si="1"/>
        <v>350</v>
      </c>
      <c r="H115" s="111" t="s">
        <v>84</v>
      </c>
      <c r="I115" s="93"/>
      <c r="J115" s="93" t="s">
        <v>73</v>
      </c>
      <c r="K115" s="93"/>
    </row>
    <row r="116" spans="1:11" ht="27" customHeight="1">
      <c r="A116" s="99">
        <v>112</v>
      </c>
      <c r="B116" s="100" t="s">
        <v>246</v>
      </c>
      <c r="C116" s="99" t="s">
        <v>247</v>
      </c>
      <c r="D116" s="109" t="s">
        <v>253</v>
      </c>
      <c r="E116" s="110">
        <v>0</v>
      </c>
      <c r="F116" s="161">
        <v>120</v>
      </c>
      <c r="G116" s="160">
        <f t="shared" si="1"/>
        <v>120</v>
      </c>
      <c r="H116" s="111" t="s">
        <v>84</v>
      </c>
      <c r="I116" s="93"/>
      <c r="J116" s="93" t="s">
        <v>73</v>
      </c>
      <c r="K116" s="93"/>
    </row>
    <row r="117" spans="1:11" ht="27" customHeight="1">
      <c r="A117" s="99">
        <v>113</v>
      </c>
      <c r="B117" s="116" t="s">
        <v>246</v>
      </c>
      <c r="C117" s="116" t="s">
        <v>254</v>
      </c>
      <c r="D117" s="109" t="s">
        <v>255</v>
      </c>
      <c r="E117" s="117">
        <v>100</v>
      </c>
      <c r="F117" s="101">
        <v>20</v>
      </c>
      <c r="G117" s="160">
        <f t="shared" si="1"/>
        <v>120</v>
      </c>
      <c r="H117" s="111" t="s">
        <v>256</v>
      </c>
      <c r="I117" s="93"/>
      <c r="J117" s="93" t="s">
        <v>73</v>
      </c>
      <c r="K117" s="93"/>
    </row>
    <row r="118" spans="1:11" ht="27" customHeight="1">
      <c r="A118" s="99">
        <v>114</v>
      </c>
      <c r="B118" s="116" t="s">
        <v>246</v>
      </c>
      <c r="C118" s="116" t="s">
        <v>254</v>
      </c>
      <c r="D118" s="109" t="s">
        <v>257</v>
      </c>
      <c r="E118" s="117">
        <v>183</v>
      </c>
      <c r="F118" s="101">
        <v>25</v>
      </c>
      <c r="G118" s="160">
        <f t="shared" si="1"/>
        <v>208</v>
      </c>
      <c r="H118" s="111" t="s">
        <v>256</v>
      </c>
      <c r="I118" s="93"/>
      <c r="J118" s="93" t="s">
        <v>73</v>
      </c>
      <c r="K118" s="93"/>
    </row>
    <row r="119" spans="1:11" ht="27" customHeight="1">
      <c r="A119" s="99">
        <v>115</v>
      </c>
      <c r="B119" s="116" t="s">
        <v>258</v>
      </c>
      <c r="C119" s="116" t="s">
        <v>259</v>
      </c>
      <c r="D119" s="109" t="s">
        <v>260</v>
      </c>
      <c r="E119" s="117">
        <v>5</v>
      </c>
      <c r="F119" s="101">
        <v>-5</v>
      </c>
      <c r="G119" s="160">
        <f t="shared" si="1"/>
        <v>0</v>
      </c>
      <c r="H119" s="111"/>
      <c r="I119" s="93"/>
      <c r="J119" s="93" t="s">
        <v>73</v>
      </c>
      <c r="K119" s="93"/>
    </row>
    <row r="120" spans="1:11" ht="27" customHeight="1">
      <c r="A120" s="99">
        <v>116</v>
      </c>
      <c r="B120" s="116" t="s">
        <v>261</v>
      </c>
      <c r="C120" s="116" t="s">
        <v>259</v>
      </c>
      <c r="D120" s="109" t="s">
        <v>262</v>
      </c>
      <c r="E120" s="117">
        <v>10</v>
      </c>
      <c r="F120" s="101">
        <v>-2</v>
      </c>
      <c r="G120" s="160">
        <f t="shared" si="1"/>
        <v>8</v>
      </c>
      <c r="H120" s="111"/>
      <c r="I120" s="93"/>
      <c r="J120" s="93" t="s">
        <v>73</v>
      </c>
      <c r="K120" s="93"/>
    </row>
    <row r="121" spans="1:11" ht="27" customHeight="1">
      <c r="A121" s="99">
        <v>117</v>
      </c>
      <c r="B121" s="116" t="s">
        <v>261</v>
      </c>
      <c r="C121" s="116" t="s">
        <v>259</v>
      </c>
      <c r="D121" s="109" t="s">
        <v>263</v>
      </c>
      <c r="E121" s="117">
        <v>20</v>
      </c>
      <c r="F121" s="101">
        <v>-10</v>
      </c>
      <c r="G121" s="160">
        <f t="shared" si="1"/>
        <v>10</v>
      </c>
      <c r="H121" s="111"/>
      <c r="I121" s="93"/>
      <c r="J121" s="93" t="s">
        <v>73</v>
      </c>
      <c r="K121" s="93"/>
    </row>
    <row r="122" spans="1:11" ht="27" customHeight="1">
      <c r="A122" s="99">
        <v>118</v>
      </c>
      <c r="B122" s="116" t="s">
        <v>261</v>
      </c>
      <c r="C122" s="116" t="s">
        <v>259</v>
      </c>
      <c r="D122" s="109" t="s">
        <v>264</v>
      </c>
      <c r="E122" s="117">
        <v>5</v>
      </c>
      <c r="F122" s="101">
        <v>-3</v>
      </c>
      <c r="G122" s="160">
        <f t="shared" si="1"/>
        <v>2</v>
      </c>
      <c r="H122" s="111"/>
      <c r="I122" s="93"/>
      <c r="J122" s="93" t="s">
        <v>73</v>
      </c>
      <c r="K122" s="93"/>
    </row>
    <row r="123" spans="1:11" ht="27" customHeight="1">
      <c r="A123" s="99">
        <v>119</v>
      </c>
      <c r="B123" s="116" t="s">
        <v>261</v>
      </c>
      <c r="C123" s="116" t="s">
        <v>259</v>
      </c>
      <c r="D123" s="109" t="s">
        <v>265</v>
      </c>
      <c r="E123" s="117">
        <v>5</v>
      </c>
      <c r="F123" s="101">
        <v>-1</v>
      </c>
      <c r="G123" s="160">
        <f t="shared" si="1"/>
        <v>4</v>
      </c>
      <c r="H123" s="111"/>
      <c r="I123" s="93"/>
      <c r="J123" s="93" t="s">
        <v>73</v>
      </c>
      <c r="K123" s="93"/>
    </row>
    <row r="124" spans="1:11" ht="27" customHeight="1">
      <c r="A124" s="99">
        <v>120</v>
      </c>
      <c r="B124" s="116" t="s">
        <v>261</v>
      </c>
      <c r="C124" s="116" t="s">
        <v>259</v>
      </c>
      <c r="D124" s="109" t="s">
        <v>266</v>
      </c>
      <c r="E124" s="117">
        <v>15</v>
      </c>
      <c r="F124" s="101">
        <v>-10</v>
      </c>
      <c r="G124" s="160">
        <f t="shared" si="1"/>
        <v>5</v>
      </c>
      <c r="H124" s="111"/>
      <c r="I124" s="93"/>
      <c r="J124" s="93" t="s">
        <v>73</v>
      </c>
      <c r="K124" s="93"/>
    </row>
    <row r="125" spans="1:11" ht="27" customHeight="1">
      <c r="A125" s="99">
        <v>121</v>
      </c>
      <c r="B125" s="116" t="s">
        <v>261</v>
      </c>
      <c r="C125" s="116" t="s">
        <v>259</v>
      </c>
      <c r="D125" s="109" t="s">
        <v>267</v>
      </c>
      <c r="E125" s="117">
        <v>12.12</v>
      </c>
      <c r="F125" s="101">
        <v>-1.2</v>
      </c>
      <c r="G125" s="160">
        <f t="shared" si="1"/>
        <v>10.92</v>
      </c>
      <c r="H125" s="111"/>
      <c r="I125" s="93"/>
      <c r="J125" s="93" t="s">
        <v>73</v>
      </c>
      <c r="K125" s="93"/>
    </row>
    <row r="126" spans="1:11" ht="27" customHeight="1">
      <c r="A126" s="99">
        <v>122</v>
      </c>
      <c r="B126" s="116" t="s">
        <v>261</v>
      </c>
      <c r="C126" s="116" t="s">
        <v>259</v>
      </c>
      <c r="D126" s="109" t="s">
        <v>268</v>
      </c>
      <c r="E126" s="117">
        <v>5</v>
      </c>
      <c r="F126" s="101">
        <v>-2</v>
      </c>
      <c r="G126" s="160">
        <f t="shared" si="1"/>
        <v>3</v>
      </c>
      <c r="H126" s="111"/>
      <c r="I126" s="93"/>
      <c r="J126" s="93" t="s">
        <v>73</v>
      </c>
      <c r="K126" s="93"/>
    </row>
    <row r="127" spans="1:11" ht="27" customHeight="1">
      <c r="A127" s="99">
        <v>123</v>
      </c>
      <c r="B127" s="116" t="s">
        <v>261</v>
      </c>
      <c r="C127" s="116" t="s">
        <v>259</v>
      </c>
      <c r="D127" s="109" t="s">
        <v>269</v>
      </c>
      <c r="E127" s="117">
        <v>10</v>
      </c>
      <c r="F127" s="101">
        <v>-10</v>
      </c>
      <c r="G127" s="160">
        <f t="shared" si="1"/>
        <v>0</v>
      </c>
      <c r="H127" s="111"/>
      <c r="I127" s="93"/>
      <c r="J127" s="93" t="s">
        <v>73</v>
      </c>
      <c r="K127" s="93"/>
    </row>
    <row r="128" spans="1:11" ht="27" customHeight="1">
      <c r="A128" s="99">
        <v>124</v>
      </c>
      <c r="B128" s="116" t="s">
        <v>270</v>
      </c>
      <c r="C128" s="116" t="s">
        <v>271</v>
      </c>
      <c r="D128" s="109" t="s">
        <v>272</v>
      </c>
      <c r="E128" s="117">
        <v>0</v>
      </c>
      <c r="F128" s="101">
        <v>328.17950000000002</v>
      </c>
      <c r="G128" s="160">
        <f t="shared" si="1"/>
        <v>328.17950000000002</v>
      </c>
      <c r="H128" s="111" t="s">
        <v>273</v>
      </c>
      <c r="I128" s="93"/>
      <c r="J128" s="93" t="s">
        <v>167</v>
      </c>
      <c r="K128" s="93"/>
    </row>
    <row r="129" spans="1:11" ht="27" customHeight="1">
      <c r="A129" s="99">
        <v>125</v>
      </c>
      <c r="B129" s="116" t="s">
        <v>270</v>
      </c>
      <c r="C129" s="116" t="s">
        <v>271</v>
      </c>
      <c r="D129" s="109" t="s">
        <v>274</v>
      </c>
      <c r="E129" s="117">
        <v>7.7</v>
      </c>
      <c r="F129" s="101">
        <v>0.24</v>
      </c>
      <c r="G129" s="160">
        <f t="shared" si="1"/>
        <v>7.94</v>
      </c>
      <c r="H129" s="111" t="s">
        <v>275</v>
      </c>
      <c r="I129" s="93"/>
      <c r="J129" s="93" t="s">
        <v>167</v>
      </c>
      <c r="K129" s="93"/>
    </row>
    <row r="130" spans="1:11" ht="27" customHeight="1">
      <c r="A130" s="99">
        <v>126</v>
      </c>
      <c r="B130" s="116" t="s">
        <v>270</v>
      </c>
      <c r="C130" s="116" t="s">
        <v>271</v>
      </c>
      <c r="D130" s="109" t="s">
        <v>276</v>
      </c>
      <c r="E130" s="117">
        <v>0</v>
      </c>
      <c r="F130" s="101">
        <v>21.98</v>
      </c>
      <c r="G130" s="160">
        <f t="shared" si="1"/>
        <v>21.98</v>
      </c>
      <c r="H130" s="111" t="s">
        <v>277</v>
      </c>
      <c r="I130" s="93"/>
      <c r="J130" s="93" t="s">
        <v>167</v>
      </c>
      <c r="K130" s="93"/>
    </row>
    <row r="131" spans="1:11" ht="27" customHeight="1">
      <c r="A131" s="99">
        <v>127</v>
      </c>
      <c r="B131" s="116" t="s">
        <v>270</v>
      </c>
      <c r="C131" s="116" t="s">
        <v>271</v>
      </c>
      <c r="D131" s="109" t="s">
        <v>278</v>
      </c>
      <c r="E131" s="117">
        <v>0</v>
      </c>
      <c r="F131" s="101">
        <v>63.03</v>
      </c>
      <c r="G131" s="160">
        <f t="shared" si="1"/>
        <v>63.03</v>
      </c>
      <c r="H131" s="111" t="s">
        <v>279</v>
      </c>
      <c r="I131" s="93"/>
      <c r="J131" s="93" t="s">
        <v>167</v>
      </c>
      <c r="K131" s="93"/>
    </row>
    <row r="132" spans="1:11" s="92" customFormat="1" ht="27" customHeight="1">
      <c r="A132" s="99">
        <v>128</v>
      </c>
      <c r="B132" s="116" t="s">
        <v>270</v>
      </c>
      <c r="C132" s="116" t="s">
        <v>271</v>
      </c>
      <c r="D132" s="109" t="s">
        <v>280</v>
      </c>
      <c r="E132" s="117">
        <v>16.419499999999999</v>
      </c>
      <c r="F132" s="101">
        <v>-16.419499999999999</v>
      </c>
      <c r="G132" s="160">
        <f t="shared" si="1"/>
        <v>0</v>
      </c>
      <c r="H132" s="111" t="s">
        <v>281</v>
      </c>
      <c r="I132" s="93"/>
      <c r="J132" s="93" t="s">
        <v>167</v>
      </c>
      <c r="K132" s="93"/>
    </row>
    <row r="133" spans="1:11" ht="27" customHeight="1">
      <c r="A133" s="99">
        <v>129</v>
      </c>
      <c r="B133" s="116" t="s">
        <v>282</v>
      </c>
      <c r="C133" s="116" t="s">
        <v>271</v>
      </c>
      <c r="D133" s="109" t="s">
        <v>283</v>
      </c>
      <c r="E133" s="117">
        <v>338.18</v>
      </c>
      <c r="F133" s="101">
        <v>-138</v>
      </c>
      <c r="G133" s="160">
        <f t="shared" ref="G133:G202" si="2">E133+F133</f>
        <v>200.18</v>
      </c>
      <c r="H133" s="111" t="s">
        <v>284</v>
      </c>
      <c r="I133" s="93"/>
      <c r="J133" s="93" t="s">
        <v>167</v>
      </c>
      <c r="K133" s="93"/>
    </row>
    <row r="134" spans="1:11" ht="27" customHeight="1">
      <c r="A134" s="99">
        <v>130</v>
      </c>
      <c r="B134" s="196" t="s">
        <v>282</v>
      </c>
      <c r="C134" s="196" t="s">
        <v>1070</v>
      </c>
      <c r="D134" s="197" t="s">
        <v>1071</v>
      </c>
      <c r="E134" s="198">
        <v>907.48800000000006</v>
      </c>
      <c r="F134" s="199">
        <f>-226.148+0.46</f>
        <v>-225.68799999999999</v>
      </c>
      <c r="G134" s="200">
        <f t="shared" si="2"/>
        <v>681.80000000000007</v>
      </c>
      <c r="H134" s="201" t="s">
        <v>1072</v>
      </c>
      <c r="I134" s="93"/>
      <c r="J134" s="93" t="s">
        <v>1073</v>
      </c>
      <c r="K134" s="93"/>
    </row>
    <row r="135" spans="1:11" ht="27" customHeight="1">
      <c r="A135" s="99">
        <v>131</v>
      </c>
      <c r="B135" s="196" t="s">
        <v>1074</v>
      </c>
      <c r="C135" s="196" t="s">
        <v>1070</v>
      </c>
      <c r="D135" s="197" t="s">
        <v>1075</v>
      </c>
      <c r="E135" s="198">
        <v>1170.99</v>
      </c>
      <c r="F135" s="199">
        <f>-93.4-113.317-139.347</f>
        <v>-346.06399999999996</v>
      </c>
      <c r="G135" s="200">
        <f t="shared" si="2"/>
        <v>824.92600000000004</v>
      </c>
      <c r="H135" s="201" t="s">
        <v>1072</v>
      </c>
      <c r="I135" s="93"/>
      <c r="J135" s="93" t="s">
        <v>1073</v>
      </c>
      <c r="K135" s="93"/>
    </row>
    <row r="136" spans="1:11" ht="27" customHeight="1">
      <c r="A136" s="99">
        <v>132</v>
      </c>
      <c r="B136" s="116" t="s">
        <v>285</v>
      </c>
      <c r="C136" s="116" t="s">
        <v>271</v>
      </c>
      <c r="D136" s="109" t="s">
        <v>286</v>
      </c>
      <c r="E136" s="117">
        <v>11.85</v>
      </c>
      <c r="F136" s="101">
        <v>1.7055</v>
      </c>
      <c r="G136" s="160">
        <f t="shared" si="2"/>
        <v>13.5555</v>
      </c>
      <c r="H136" s="111" t="s">
        <v>287</v>
      </c>
      <c r="I136" s="93"/>
      <c r="J136" s="93" t="s">
        <v>167</v>
      </c>
      <c r="K136" s="93"/>
    </row>
    <row r="137" spans="1:11" s="92" customFormat="1" ht="27" customHeight="1">
      <c r="A137" s="99">
        <v>133</v>
      </c>
      <c r="B137" s="116" t="s">
        <v>285</v>
      </c>
      <c r="C137" s="116" t="s">
        <v>271</v>
      </c>
      <c r="D137" s="109" t="s">
        <v>288</v>
      </c>
      <c r="E137" s="117">
        <v>82</v>
      </c>
      <c r="F137" s="101">
        <v>-82</v>
      </c>
      <c r="G137" s="160">
        <f t="shared" si="2"/>
        <v>0</v>
      </c>
      <c r="H137" s="111" t="s">
        <v>281</v>
      </c>
      <c r="I137" s="93"/>
      <c r="J137" s="93" t="s">
        <v>167</v>
      </c>
      <c r="K137" s="93"/>
    </row>
    <row r="138" spans="1:11" s="92" customFormat="1" ht="27" customHeight="1">
      <c r="A138" s="99">
        <v>134</v>
      </c>
      <c r="B138" s="202" t="s">
        <v>285</v>
      </c>
      <c r="C138" s="202" t="s">
        <v>271</v>
      </c>
      <c r="D138" s="203" t="s">
        <v>1076</v>
      </c>
      <c r="E138" s="204">
        <v>34.619999999999997</v>
      </c>
      <c r="F138" s="205">
        <v>-2.7</v>
      </c>
      <c r="G138" s="206">
        <f>E138+F138</f>
        <v>31.919999999999998</v>
      </c>
      <c r="H138" s="207" t="s">
        <v>1072</v>
      </c>
      <c r="I138" s="93"/>
      <c r="J138" s="93" t="s">
        <v>1077</v>
      </c>
      <c r="K138" s="93"/>
    </row>
    <row r="139" spans="1:11" s="92" customFormat="1" ht="27" customHeight="1">
      <c r="A139" s="99">
        <v>135</v>
      </c>
      <c r="B139" s="202" t="s">
        <v>285</v>
      </c>
      <c r="C139" s="202" t="s">
        <v>271</v>
      </c>
      <c r="D139" s="203" t="s">
        <v>1078</v>
      </c>
      <c r="E139" s="204">
        <v>13.55</v>
      </c>
      <c r="F139" s="205">
        <v>-13.43</v>
      </c>
      <c r="G139" s="206">
        <f>E139+F139</f>
        <v>0.12000000000000099</v>
      </c>
      <c r="H139" s="207" t="s">
        <v>1072</v>
      </c>
      <c r="I139" s="93"/>
      <c r="J139" s="93" t="s">
        <v>1077</v>
      </c>
      <c r="K139" s="93"/>
    </row>
    <row r="140" spans="1:11" ht="27" customHeight="1">
      <c r="A140" s="99">
        <v>136</v>
      </c>
      <c r="B140" s="116" t="s">
        <v>289</v>
      </c>
      <c r="C140" s="116" t="s">
        <v>271</v>
      </c>
      <c r="D140" s="109" t="s">
        <v>290</v>
      </c>
      <c r="E140" s="117">
        <v>30</v>
      </c>
      <c r="F140" s="101">
        <v>-1.95</v>
      </c>
      <c r="G140" s="160">
        <f t="shared" si="2"/>
        <v>28.05</v>
      </c>
      <c r="H140" s="111" t="s">
        <v>291</v>
      </c>
      <c r="I140" s="93"/>
      <c r="J140" s="93" t="s">
        <v>167</v>
      </c>
      <c r="K140" s="93"/>
    </row>
    <row r="141" spans="1:11" ht="27" customHeight="1">
      <c r="A141" s="99">
        <v>137</v>
      </c>
      <c r="B141" s="100" t="s">
        <v>289</v>
      </c>
      <c r="C141" s="99" t="s">
        <v>271</v>
      </c>
      <c r="D141" s="109" t="s">
        <v>292</v>
      </c>
      <c r="E141" s="110">
        <v>0</v>
      </c>
      <c r="F141" s="161">
        <v>2545</v>
      </c>
      <c r="G141" s="160">
        <f t="shared" si="2"/>
        <v>2545</v>
      </c>
      <c r="H141" s="111" t="s">
        <v>84</v>
      </c>
      <c r="I141" s="93"/>
      <c r="J141" s="93" t="s">
        <v>167</v>
      </c>
      <c r="K141" s="93"/>
    </row>
    <row r="142" spans="1:11" ht="27" customHeight="1">
      <c r="A142" s="99">
        <v>138</v>
      </c>
      <c r="B142" s="116" t="s">
        <v>293</v>
      </c>
      <c r="C142" s="116" t="s">
        <v>271</v>
      </c>
      <c r="D142" s="109" t="s">
        <v>294</v>
      </c>
      <c r="E142" s="117">
        <v>100</v>
      </c>
      <c r="F142" s="101">
        <v>-85.01</v>
      </c>
      <c r="G142" s="160">
        <f t="shared" si="2"/>
        <v>14.989999999999995</v>
      </c>
      <c r="H142" s="111" t="s">
        <v>295</v>
      </c>
      <c r="I142" s="93"/>
      <c r="J142" s="93" t="s">
        <v>167</v>
      </c>
      <c r="K142" s="93"/>
    </row>
    <row r="143" spans="1:11" ht="27" customHeight="1">
      <c r="A143" s="99">
        <v>139</v>
      </c>
      <c r="B143" s="116" t="s">
        <v>293</v>
      </c>
      <c r="C143" s="116" t="s">
        <v>271</v>
      </c>
      <c r="D143" s="109" t="s">
        <v>296</v>
      </c>
      <c r="E143" s="117">
        <v>278</v>
      </c>
      <c r="F143" s="101">
        <v>-50</v>
      </c>
      <c r="G143" s="160">
        <f t="shared" si="2"/>
        <v>228</v>
      </c>
      <c r="H143" s="111" t="s">
        <v>284</v>
      </c>
      <c r="I143" s="93"/>
      <c r="J143" s="93" t="s">
        <v>167</v>
      </c>
      <c r="K143" s="93"/>
    </row>
    <row r="144" spans="1:11" ht="27" customHeight="1">
      <c r="A144" s="99">
        <v>140</v>
      </c>
      <c r="B144" s="116" t="s">
        <v>293</v>
      </c>
      <c r="C144" s="116" t="s">
        <v>271</v>
      </c>
      <c r="D144" s="109" t="s">
        <v>297</v>
      </c>
      <c r="E144" s="117">
        <v>289</v>
      </c>
      <c r="F144" s="101">
        <v>-162</v>
      </c>
      <c r="G144" s="160">
        <f t="shared" si="2"/>
        <v>127</v>
      </c>
      <c r="H144" s="111" t="s">
        <v>284</v>
      </c>
      <c r="I144" s="93"/>
      <c r="J144" s="93" t="s">
        <v>167</v>
      </c>
      <c r="K144" s="93"/>
    </row>
    <row r="145" spans="1:11" ht="27" customHeight="1">
      <c r="A145" s="99">
        <v>141</v>
      </c>
      <c r="B145" s="116" t="s">
        <v>293</v>
      </c>
      <c r="C145" s="116" t="s">
        <v>271</v>
      </c>
      <c r="D145" s="109" t="s">
        <v>298</v>
      </c>
      <c r="E145" s="117">
        <v>0</v>
      </c>
      <c r="F145" s="101">
        <v>32</v>
      </c>
      <c r="G145" s="160">
        <f t="shared" si="2"/>
        <v>32</v>
      </c>
      <c r="H145" s="111" t="s">
        <v>299</v>
      </c>
      <c r="I145" s="93"/>
      <c r="J145" s="93" t="s">
        <v>167</v>
      </c>
      <c r="K145" s="93"/>
    </row>
    <row r="146" spans="1:11" ht="27" customHeight="1">
      <c r="A146" s="99">
        <v>142</v>
      </c>
      <c r="B146" s="116" t="s">
        <v>293</v>
      </c>
      <c r="C146" s="116" t="s">
        <v>271</v>
      </c>
      <c r="D146" s="109" t="s">
        <v>300</v>
      </c>
      <c r="E146" s="117">
        <v>105</v>
      </c>
      <c r="F146" s="101">
        <v>-30</v>
      </c>
      <c r="G146" s="160">
        <f t="shared" si="2"/>
        <v>75</v>
      </c>
      <c r="H146" s="111" t="s">
        <v>284</v>
      </c>
      <c r="I146" s="93"/>
      <c r="J146" s="93" t="s">
        <v>167</v>
      </c>
      <c r="K146" s="93"/>
    </row>
    <row r="147" spans="1:11" ht="27" customHeight="1">
      <c r="A147" s="99">
        <v>143</v>
      </c>
      <c r="B147" s="116" t="s">
        <v>293</v>
      </c>
      <c r="C147" s="116" t="s">
        <v>271</v>
      </c>
      <c r="D147" s="109" t="s">
        <v>301</v>
      </c>
      <c r="E147" s="117">
        <v>800</v>
      </c>
      <c r="F147" s="101">
        <v>-500</v>
      </c>
      <c r="G147" s="160">
        <f t="shared" si="2"/>
        <v>300</v>
      </c>
      <c r="H147" s="111" t="s">
        <v>284</v>
      </c>
      <c r="I147" s="93"/>
      <c r="J147" s="93" t="s">
        <v>167</v>
      </c>
      <c r="K147" s="93"/>
    </row>
    <row r="148" spans="1:11" s="92" customFormat="1" ht="40.5">
      <c r="A148" s="99">
        <v>144</v>
      </c>
      <c r="B148" s="116" t="s">
        <v>293</v>
      </c>
      <c r="C148" s="116" t="s">
        <v>271</v>
      </c>
      <c r="D148" s="109" t="s">
        <v>302</v>
      </c>
      <c r="E148" s="117">
        <v>429.74425500000001</v>
      </c>
      <c r="F148" s="101">
        <v>-429.74425500000001</v>
      </c>
      <c r="G148" s="160">
        <f t="shared" si="2"/>
        <v>0</v>
      </c>
      <c r="H148" s="111" t="s">
        <v>281</v>
      </c>
      <c r="I148" s="93"/>
      <c r="J148" s="93" t="s">
        <v>167</v>
      </c>
      <c r="K148" s="93"/>
    </row>
    <row r="149" spans="1:11" s="92" customFormat="1" ht="40.5">
      <c r="A149" s="99">
        <v>145</v>
      </c>
      <c r="B149" s="116" t="s">
        <v>293</v>
      </c>
      <c r="C149" s="116" t="s">
        <v>271</v>
      </c>
      <c r="D149" s="109" t="s">
        <v>303</v>
      </c>
      <c r="E149" s="117">
        <v>16.482199999999999</v>
      </c>
      <c r="F149" s="101">
        <v>-16.482199999999999</v>
      </c>
      <c r="G149" s="160">
        <f t="shared" si="2"/>
        <v>0</v>
      </c>
      <c r="H149" s="111" t="s">
        <v>281</v>
      </c>
      <c r="I149" s="93"/>
      <c r="J149" s="93" t="s">
        <v>167</v>
      </c>
      <c r="K149" s="93"/>
    </row>
    <row r="150" spans="1:11" s="92" customFormat="1" ht="40.5">
      <c r="A150" s="99">
        <v>146</v>
      </c>
      <c r="B150" s="116" t="s">
        <v>293</v>
      </c>
      <c r="C150" s="116" t="s">
        <v>271</v>
      </c>
      <c r="D150" s="109" t="s">
        <v>304</v>
      </c>
      <c r="E150" s="117">
        <v>6</v>
      </c>
      <c r="F150" s="101">
        <v>-6</v>
      </c>
      <c r="G150" s="160">
        <f t="shared" si="2"/>
        <v>0</v>
      </c>
      <c r="H150" s="111" t="s">
        <v>281</v>
      </c>
      <c r="I150" s="93"/>
      <c r="J150" s="93" t="s">
        <v>167</v>
      </c>
      <c r="K150" s="93"/>
    </row>
    <row r="151" spans="1:11" s="92" customFormat="1" ht="40.5">
      <c r="A151" s="99">
        <v>147</v>
      </c>
      <c r="B151" s="116" t="s">
        <v>293</v>
      </c>
      <c r="C151" s="116" t="s">
        <v>271</v>
      </c>
      <c r="D151" s="109" t="s">
        <v>305</v>
      </c>
      <c r="E151" s="117">
        <v>174.46</v>
      </c>
      <c r="F151" s="101">
        <v>-174.46</v>
      </c>
      <c r="G151" s="160">
        <f t="shared" si="2"/>
        <v>0</v>
      </c>
      <c r="H151" s="111" t="s">
        <v>281</v>
      </c>
      <c r="I151" s="93"/>
      <c r="J151" s="93" t="s">
        <v>167</v>
      </c>
      <c r="K151" s="93"/>
    </row>
    <row r="152" spans="1:11" s="92" customFormat="1" ht="54">
      <c r="A152" s="99">
        <v>148</v>
      </c>
      <c r="B152" s="116" t="s">
        <v>293</v>
      </c>
      <c r="C152" s="116" t="s">
        <v>271</v>
      </c>
      <c r="D152" s="109" t="s">
        <v>306</v>
      </c>
      <c r="E152" s="117">
        <v>6.0105779999999998</v>
      </c>
      <c r="F152" s="101">
        <v>-6.0105779999999998</v>
      </c>
      <c r="G152" s="160">
        <f t="shared" si="2"/>
        <v>0</v>
      </c>
      <c r="H152" s="111" t="s">
        <v>281</v>
      </c>
      <c r="I152" s="93"/>
      <c r="J152" s="93" t="s">
        <v>167</v>
      </c>
      <c r="K152" s="93"/>
    </row>
    <row r="153" spans="1:11" s="92" customFormat="1" ht="54">
      <c r="A153" s="99">
        <v>149</v>
      </c>
      <c r="B153" s="116" t="s">
        <v>293</v>
      </c>
      <c r="C153" s="116" t="s">
        <v>271</v>
      </c>
      <c r="D153" s="109" t="s">
        <v>307</v>
      </c>
      <c r="E153" s="117">
        <v>5.6</v>
      </c>
      <c r="F153" s="101">
        <v>-5.6</v>
      </c>
      <c r="G153" s="160">
        <f t="shared" si="2"/>
        <v>0</v>
      </c>
      <c r="H153" s="111" t="s">
        <v>281</v>
      </c>
      <c r="I153" s="93"/>
      <c r="J153" s="93" t="s">
        <v>167</v>
      </c>
      <c r="K153" s="93"/>
    </row>
    <row r="154" spans="1:11" s="92" customFormat="1" ht="27">
      <c r="A154" s="99">
        <v>150</v>
      </c>
      <c r="B154" s="116" t="s">
        <v>293</v>
      </c>
      <c r="C154" s="116" t="s">
        <v>271</v>
      </c>
      <c r="D154" s="109" t="s">
        <v>308</v>
      </c>
      <c r="E154" s="117">
        <v>10.464662000000001</v>
      </c>
      <c r="F154" s="101">
        <v>-10.464662000000001</v>
      </c>
      <c r="G154" s="160">
        <f t="shared" si="2"/>
        <v>0</v>
      </c>
      <c r="H154" s="111" t="s">
        <v>281</v>
      </c>
      <c r="I154" s="93"/>
      <c r="J154" s="93" t="s">
        <v>167</v>
      </c>
      <c r="K154" s="93"/>
    </row>
    <row r="155" spans="1:11" s="92" customFormat="1" ht="54">
      <c r="A155" s="99">
        <v>151</v>
      </c>
      <c r="B155" s="116" t="s">
        <v>293</v>
      </c>
      <c r="C155" s="116" t="s">
        <v>271</v>
      </c>
      <c r="D155" s="109" t="s">
        <v>309</v>
      </c>
      <c r="E155" s="117">
        <v>7</v>
      </c>
      <c r="F155" s="101">
        <v>-7</v>
      </c>
      <c r="G155" s="160">
        <f t="shared" si="2"/>
        <v>0</v>
      </c>
      <c r="H155" s="111" t="s">
        <v>281</v>
      </c>
      <c r="I155" s="93"/>
      <c r="J155" s="93" t="s">
        <v>167</v>
      </c>
      <c r="K155" s="93"/>
    </row>
    <row r="156" spans="1:11" s="92" customFormat="1" ht="40.5">
      <c r="A156" s="99">
        <v>152</v>
      </c>
      <c r="B156" s="116" t="s">
        <v>293</v>
      </c>
      <c r="C156" s="116" t="s">
        <v>271</v>
      </c>
      <c r="D156" s="109" t="s">
        <v>310</v>
      </c>
      <c r="E156" s="117">
        <v>8</v>
      </c>
      <c r="F156" s="101">
        <v>-8</v>
      </c>
      <c r="G156" s="160">
        <f t="shared" si="2"/>
        <v>0</v>
      </c>
      <c r="H156" s="111" t="s">
        <v>281</v>
      </c>
      <c r="I156" s="93"/>
      <c r="J156" s="93" t="s">
        <v>167</v>
      </c>
      <c r="K156" s="93"/>
    </row>
    <row r="157" spans="1:11" s="92" customFormat="1" ht="40.5">
      <c r="A157" s="99">
        <v>153</v>
      </c>
      <c r="B157" s="116" t="s">
        <v>293</v>
      </c>
      <c r="C157" s="116" t="s">
        <v>271</v>
      </c>
      <c r="D157" s="109" t="s">
        <v>311</v>
      </c>
      <c r="E157" s="117">
        <v>3.5</v>
      </c>
      <c r="F157" s="101">
        <v>-3.5</v>
      </c>
      <c r="G157" s="160">
        <f t="shared" si="2"/>
        <v>0</v>
      </c>
      <c r="H157" s="111" t="s">
        <v>281</v>
      </c>
      <c r="I157" s="93"/>
      <c r="J157" s="93" t="s">
        <v>167</v>
      </c>
      <c r="K157" s="93"/>
    </row>
    <row r="158" spans="1:11" s="92" customFormat="1" ht="44.1" customHeight="1">
      <c r="A158" s="99">
        <v>154</v>
      </c>
      <c r="B158" s="116" t="s">
        <v>293</v>
      </c>
      <c r="C158" s="116" t="s">
        <v>271</v>
      </c>
      <c r="D158" s="109" t="s">
        <v>312</v>
      </c>
      <c r="E158" s="117">
        <v>13.175102000000001</v>
      </c>
      <c r="F158" s="101">
        <v>-13.175102000000001</v>
      </c>
      <c r="G158" s="160">
        <f t="shared" si="2"/>
        <v>0</v>
      </c>
      <c r="H158" s="111" t="s">
        <v>281</v>
      </c>
      <c r="I158" s="93"/>
      <c r="J158" s="93" t="s">
        <v>167</v>
      </c>
      <c r="K158" s="93"/>
    </row>
    <row r="159" spans="1:11" s="92" customFormat="1" ht="43.5" customHeight="1">
      <c r="A159" s="99">
        <v>155</v>
      </c>
      <c r="B159" s="116" t="s">
        <v>293</v>
      </c>
      <c r="C159" s="116" t="s">
        <v>271</v>
      </c>
      <c r="D159" s="109" t="s">
        <v>313</v>
      </c>
      <c r="E159" s="117">
        <v>25.979005000000001</v>
      </c>
      <c r="F159" s="101">
        <v>-25.979005000000001</v>
      </c>
      <c r="G159" s="160">
        <f t="shared" si="2"/>
        <v>0</v>
      </c>
      <c r="H159" s="111" t="s">
        <v>281</v>
      </c>
      <c r="I159" s="93"/>
      <c r="J159" s="93" t="s">
        <v>167</v>
      </c>
      <c r="K159" s="93"/>
    </row>
    <row r="160" spans="1:11" s="92" customFormat="1" ht="27" customHeight="1">
      <c r="A160" s="99">
        <v>156</v>
      </c>
      <c r="B160" s="116" t="s">
        <v>293</v>
      </c>
      <c r="C160" s="116" t="s">
        <v>271</v>
      </c>
      <c r="D160" s="109" t="s">
        <v>314</v>
      </c>
      <c r="E160" s="117">
        <v>80</v>
      </c>
      <c r="F160" s="101">
        <v>-80</v>
      </c>
      <c r="G160" s="160">
        <f t="shared" si="2"/>
        <v>0</v>
      </c>
      <c r="H160" s="111" t="s">
        <v>281</v>
      </c>
      <c r="I160" s="93"/>
      <c r="J160" s="93" t="s">
        <v>167</v>
      </c>
      <c r="K160" s="93"/>
    </row>
    <row r="161" spans="1:11" ht="27" customHeight="1">
      <c r="A161" s="99">
        <v>157</v>
      </c>
      <c r="B161" s="100" t="s">
        <v>293</v>
      </c>
      <c r="C161" s="99" t="s">
        <v>271</v>
      </c>
      <c r="D161" s="109" t="s">
        <v>315</v>
      </c>
      <c r="E161" s="110">
        <v>0</v>
      </c>
      <c r="F161" s="161">
        <v>900</v>
      </c>
      <c r="G161" s="160">
        <f t="shared" si="2"/>
        <v>900</v>
      </c>
      <c r="H161" s="111" t="s">
        <v>84</v>
      </c>
      <c r="I161" s="93"/>
      <c r="J161" s="93" t="s">
        <v>167</v>
      </c>
      <c r="K161" s="93"/>
    </row>
    <row r="162" spans="1:11" ht="27" customHeight="1">
      <c r="A162" s="99">
        <v>158</v>
      </c>
      <c r="B162" s="116" t="s">
        <v>316</v>
      </c>
      <c r="C162" s="116" t="s">
        <v>271</v>
      </c>
      <c r="D162" s="109" t="s">
        <v>317</v>
      </c>
      <c r="E162" s="117">
        <v>100</v>
      </c>
      <c r="F162" s="101">
        <v>-30</v>
      </c>
      <c r="G162" s="160">
        <f t="shared" si="2"/>
        <v>70</v>
      </c>
      <c r="H162" s="111" t="s">
        <v>284</v>
      </c>
      <c r="I162" s="93"/>
      <c r="J162" s="93" t="s">
        <v>167</v>
      </c>
      <c r="K162" s="93"/>
    </row>
    <row r="163" spans="1:11" ht="27" customHeight="1">
      <c r="A163" s="99">
        <v>159</v>
      </c>
      <c r="B163" s="196" t="s">
        <v>316</v>
      </c>
      <c r="C163" s="208" t="s">
        <v>271</v>
      </c>
      <c r="D163" s="197" t="s">
        <v>1079</v>
      </c>
      <c r="E163" s="198">
        <v>31.4</v>
      </c>
      <c r="F163" s="199">
        <v>-6.7670000000000003</v>
      </c>
      <c r="G163" s="200">
        <f t="shared" si="2"/>
        <v>24.632999999999999</v>
      </c>
      <c r="H163" s="207" t="s">
        <v>1072</v>
      </c>
      <c r="I163" s="93"/>
      <c r="J163" s="93" t="s">
        <v>1073</v>
      </c>
      <c r="K163" s="93"/>
    </row>
    <row r="164" spans="1:11" ht="27" customHeight="1">
      <c r="A164" s="99">
        <v>160</v>
      </c>
      <c r="B164" s="196" t="s">
        <v>316</v>
      </c>
      <c r="C164" s="196" t="s">
        <v>1080</v>
      </c>
      <c r="D164" s="197" t="s">
        <v>1081</v>
      </c>
      <c r="E164" s="198">
        <v>529.21</v>
      </c>
      <c r="F164" s="199">
        <f>-237.44-8</f>
        <v>-245.44</v>
      </c>
      <c r="G164" s="200">
        <f t="shared" si="2"/>
        <v>283.77000000000004</v>
      </c>
      <c r="H164" s="207" t="s">
        <v>1072</v>
      </c>
      <c r="I164" s="93"/>
      <c r="J164" s="93" t="s">
        <v>1073</v>
      </c>
      <c r="K164" s="93"/>
    </row>
    <row r="165" spans="1:11" ht="27" customHeight="1">
      <c r="A165" s="99">
        <v>161</v>
      </c>
      <c r="B165" s="116" t="s">
        <v>318</v>
      </c>
      <c r="C165" s="116" t="s">
        <v>319</v>
      </c>
      <c r="D165" s="109" t="s">
        <v>320</v>
      </c>
      <c r="E165" s="117">
        <v>10</v>
      </c>
      <c r="F165" s="101">
        <v>-4</v>
      </c>
      <c r="G165" s="160">
        <f t="shared" si="2"/>
        <v>6</v>
      </c>
      <c r="H165" s="111"/>
      <c r="I165" s="93"/>
      <c r="J165" s="93" t="s">
        <v>73</v>
      </c>
      <c r="K165" s="93"/>
    </row>
    <row r="166" spans="1:11" ht="27" customHeight="1">
      <c r="A166" s="99">
        <v>162</v>
      </c>
      <c r="B166" s="116" t="s">
        <v>321</v>
      </c>
      <c r="C166" s="116" t="s">
        <v>322</v>
      </c>
      <c r="D166" s="109" t="s">
        <v>323</v>
      </c>
      <c r="E166" s="117">
        <v>69</v>
      </c>
      <c r="F166" s="101">
        <v>-60</v>
      </c>
      <c r="G166" s="160">
        <f t="shared" si="2"/>
        <v>9</v>
      </c>
      <c r="H166" s="111"/>
      <c r="I166" s="93"/>
      <c r="J166" s="93" t="s">
        <v>158</v>
      </c>
      <c r="K166" s="93"/>
    </row>
    <row r="167" spans="1:11" ht="27" customHeight="1">
      <c r="A167" s="99">
        <v>163</v>
      </c>
      <c r="B167" s="116" t="s">
        <v>321</v>
      </c>
      <c r="C167" s="116" t="s">
        <v>322</v>
      </c>
      <c r="D167" s="109" t="s">
        <v>324</v>
      </c>
      <c r="E167" s="117">
        <v>65</v>
      </c>
      <c r="F167" s="101">
        <v>-50</v>
      </c>
      <c r="G167" s="160">
        <f t="shared" si="2"/>
        <v>15</v>
      </c>
      <c r="H167" s="111"/>
      <c r="I167" s="93"/>
      <c r="J167" s="93" t="s">
        <v>158</v>
      </c>
      <c r="K167" s="93"/>
    </row>
    <row r="168" spans="1:11" ht="27" customHeight="1">
      <c r="A168" s="99">
        <v>164</v>
      </c>
      <c r="B168" s="116" t="s">
        <v>321</v>
      </c>
      <c r="C168" s="116" t="s">
        <v>322</v>
      </c>
      <c r="D168" s="109" t="s">
        <v>325</v>
      </c>
      <c r="E168" s="117">
        <v>1000</v>
      </c>
      <c r="F168" s="101">
        <v>-1000</v>
      </c>
      <c r="G168" s="160">
        <f t="shared" si="2"/>
        <v>0</v>
      </c>
      <c r="H168" s="111"/>
      <c r="I168" s="93"/>
      <c r="J168" s="93" t="s">
        <v>158</v>
      </c>
      <c r="K168" s="93"/>
    </row>
    <row r="169" spans="1:11" ht="27" customHeight="1">
      <c r="A169" s="99">
        <v>165</v>
      </c>
      <c r="B169" s="116" t="s">
        <v>326</v>
      </c>
      <c r="C169" s="116" t="s">
        <v>327</v>
      </c>
      <c r="D169" s="109" t="s">
        <v>328</v>
      </c>
      <c r="E169" s="117">
        <v>32</v>
      </c>
      <c r="F169" s="101">
        <v>-14.346399999999999</v>
      </c>
      <c r="G169" s="160">
        <f t="shared" si="2"/>
        <v>17.653600000000001</v>
      </c>
      <c r="H169" s="111"/>
      <c r="I169" s="93"/>
      <c r="J169" s="93" t="s">
        <v>158</v>
      </c>
      <c r="K169" s="93"/>
    </row>
    <row r="170" spans="1:11" ht="27" customHeight="1">
      <c r="A170" s="99">
        <v>166</v>
      </c>
      <c r="B170" s="116" t="s">
        <v>329</v>
      </c>
      <c r="C170" s="116" t="s">
        <v>327</v>
      </c>
      <c r="D170" s="109" t="s">
        <v>330</v>
      </c>
      <c r="E170" s="117">
        <v>5</v>
      </c>
      <c r="F170" s="101">
        <v>-1.4650000000000001</v>
      </c>
      <c r="G170" s="160">
        <f t="shared" si="2"/>
        <v>3.5350000000000001</v>
      </c>
      <c r="H170" s="111"/>
      <c r="I170" s="93"/>
      <c r="J170" s="93" t="s">
        <v>158</v>
      </c>
      <c r="K170" s="93"/>
    </row>
    <row r="171" spans="1:11" ht="27" customHeight="1">
      <c r="A171" s="99">
        <v>167</v>
      </c>
      <c r="B171" s="116" t="s">
        <v>331</v>
      </c>
      <c r="C171" s="116" t="s">
        <v>327</v>
      </c>
      <c r="D171" s="109" t="s">
        <v>332</v>
      </c>
      <c r="E171" s="117">
        <v>10</v>
      </c>
      <c r="F171" s="101">
        <v>-9.3308</v>
      </c>
      <c r="G171" s="160">
        <f t="shared" si="2"/>
        <v>0.66920000000000002</v>
      </c>
      <c r="H171" s="111"/>
      <c r="I171" s="93"/>
      <c r="J171" s="93" t="s">
        <v>158</v>
      </c>
      <c r="K171" s="93"/>
    </row>
    <row r="172" spans="1:11" ht="27" customHeight="1">
      <c r="A172" s="99">
        <v>168</v>
      </c>
      <c r="B172" s="99" t="s">
        <v>333</v>
      </c>
      <c r="C172" s="116" t="s">
        <v>334</v>
      </c>
      <c r="D172" s="109" t="s">
        <v>335</v>
      </c>
      <c r="E172" s="110">
        <v>1000</v>
      </c>
      <c r="F172" s="161">
        <v>-450</v>
      </c>
      <c r="G172" s="160">
        <f t="shared" si="2"/>
        <v>550</v>
      </c>
      <c r="H172" s="111"/>
      <c r="I172" s="93" t="s">
        <v>96</v>
      </c>
      <c r="J172" s="93" t="s">
        <v>336</v>
      </c>
      <c r="K172" s="93"/>
    </row>
    <row r="173" spans="1:11" ht="27" customHeight="1">
      <c r="A173" s="99">
        <v>169</v>
      </c>
      <c r="B173" s="100" t="s">
        <v>333</v>
      </c>
      <c r="C173" s="99" t="s">
        <v>113</v>
      </c>
      <c r="D173" s="109" t="s">
        <v>337</v>
      </c>
      <c r="E173" s="110">
        <v>0</v>
      </c>
      <c r="F173" s="161">
        <v>350</v>
      </c>
      <c r="G173" s="160">
        <f t="shared" si="2"/>
        <v>350</v>
      </c>
      <c r="H173" s="111" t="s">
        <v>84</v>
      </c>
      <c r="I173" s="93"/>
      <c r="J173" s="93" t="s">
        <v>73</v>
      </c>
      <c r="K173" s="93"/>
    </row>
    <row r="174" spans="1:11" ht="27" customHeight="1">
      <c r="A174" s="99">
        <v>170</v>
      </c>
      <c r="B174" s="100" t="s">
        <v>333</v>
      </c>
      <c r="C174" s="100" t="s">
        <v>247</v>
      </c>
      <c r="D174" s="109" t="s">
        <v>338</v>
      </c>
      <c r="E174" s="110">
        <v>0</v>
      </c>
      <c r="F174" s="161">
        <v>400</v>
      </c>
      <c r="G174" s="160">
        <f t="shared" si="2"/>
        <v>400</v>
      </c>
      <c r="H174" s="111" t="s">
        <v>84</v>
      </c>
      <c r="I174" s="93" t="s">
        <v>73</v>
      </c>
      <c r="J174" s="93" t="s">
        <v>73</v>
      </c>
      <c r="K174" s="93"/>
    </row>
    <row r="175" spans="1:11" ht="27" customHeight="1">
      <c r="A175" s="99">
        <v>171</v>
      </c>
      <c r="B175" s="100" t="s">
        <v>333</v>
      </c>
      <c r="C175" s="100" t="s">
        <v>247</v>
      </c>
      <c r="D175" s="109" t="s">
        <v>339</v>
      </c>
      <c r="E175" s="110">
        <v>0</v>
      </c>
      <c r="F175" s="161">
        <v>55</v>
      </c>
      <c r="G175" s="160">
        <f t="shared" si="2"/>
        <v>55</v>
      </c>
      <c r="H175" s="111" t="s">
        <v>84</v>
      </c>
      <c r="I175" s="93" t="s">
        <v>73</v>
      </c>
      <c r="J175" s="93" t="s">
        <v>73</v>
      </c>
      <c r="K175" s="93"/>
    </row>
    <row r="176" spans="1:11" ht="27" customHeight="1">
      <c r="A176" s="99">
        <v>172</v>
      </c>
      <c r="B176" s="100" t="s">
        <v>333</v>
      </c>
      <c r="C176" s="99" t="s">
        <v>247</v>
      </c>
      <c r="D176" s="109" t="s">
        <v>340</v>
      </c>
      <c r="E176" s="110">
        <v>0</v>
      </c>
      <c r="F176" s="161">
        <v>400</v>
      </c>
      <c r="G176" s="160">
        <f t="shared" si="2"/>
        <v>400</v>
      </c>
      <c r="H176" s="111" t="s">
        <v>84</v>
      </c>
      <c r="I176" s="93"/>
      <c r="J176" s="93" t="s">
        <v>73</v>
      </c>
      <c r="K176" s="93"/>
    </row>
    <row r="177" spans="1:11" ht="27" customHeight="1">
      <c r="A177" s="99">
        <v>173</v>
      </c>
      <c r="B177" s="116" t="s">
        <v>333</v>
      </c>
      <c r="C177" s="116" t="s">
        <v>322</v>
      </c>
      <c r="D177" s="109" t="s">
        <v>341</v>
      </c>
      <c r="E177" s="117">
        <v>500</v>
      </c>
      <c r="F177" s="101">
        <v>-500</v>
      </c>
      <c r="G177" s="160">
        <f t="shared" si="2"/>
        <v>0</v>
      </c>
      <c r="H177" s="111"/>
      <c r="I177" s="93"/>
      <c r="J177" s="93" t="s">
        <v>158</v>
      </c>
      <c r="K177" s="93"/>
    </row>
    <row r="178" spans="1:11" ht="27" customHeight="1">
      <c r="A178" s="99">
        <v>174</v>
      </c>
      <c r="B178" s="116" t="s">
        <v>333</v>
      </c>
      <c r="C178" s="116" t="s">
        <v>322</v>
      </c>
      <c r="D178" s="109" t="s">
        <v>342</v>
      </c>
      <c r="E178" s="117">
        <v>61</v>
      </c>
      <c r="F178" s="101">
        <v>-61</v>
      </c>
      <c r="G178" s="160">
        <f t="shared" si="2"/>
        <v>0</v>
      </c>
      <c r="H178" s="111"/>
      <c r="I178" s="93"/>
      <c r="J178" s="93" t="s">
        <v>158</v>
      </c>
      <c r="K178" s="93"/>
    </row>
    <row r="179" spans="1:11" ht="27" customHeight="1">
      <c r="A179" s="99">
        <v>175</v>
      </c>
      <c r="B179" s="116" t="s">
        <v>333</v>
      </c>
      <c r="C179" s="116" t="s">
        <v>322</v>
      </c>
      <c r="D179" s="109" t="s">
        <v>343</v>
      </c>
      <c r="E179" s="117">
        <v>91</v>
      </c>
      <c r="F179" s="101">
        <v>-91</v>
      </c>
      <c r="G179" s="160">
        <f t="shared" si="2"/>
        <v>0</v>
      </c>
      <c r="H179" s="111"/>
      <c r="I179" s="93"/>
      <c r="J179" s="93" t="s">
        <v>158</v>
      </c>
      <c r="K179" s="93"/>
    </row>
    <row r="180" spans="1:11" ht="27" customHeight="1">
      <c r="A180" s="99">
        <v>176</v>
      </c>
      <c r="B180" s="116" t="s">
        <v>333</v>
      </c>
      <c r="C180" s="116" t="s">
        <v>322</v>
      </c>
      <c r="D180" s="109" t="s">
        <v>344</v>
      </c>
      <c r="E180" s="117">
        <v>300</v>
      </c>
      <c r="F180" s="101">
        <v>-293.2</v>
      </c>
      <c r="G180" s="160">
        <f t="shared" si="2"/>
        <v>6.8000000000000114</v>
      </c>
      <c r="H180" s="111"/>
      <c r="I180" s="93"/>
      <c r="J180" s="93" t="s">
        <v>158</v>
      </c>
      <c r="K180" s="93"/>
    </row>
    <row r="181" spans="1:11" ht="27" customHeight="1">
      <c r="A181" s="99">
        <v>177</v>
      </c>
      <c r="B181" s="116" t="s">
        <v>333</v>
      </c>
      <c r="C181" s="116" t="s">
        <v>322</v>
      </c>
      <c r="D181" s="109" t="s">
        <v>345</v>
      </c>
      <c r="E181" s="117">
        <v>52</v>
      </c>
      <c r="F181" s="101">
        <v>-52</v>
      </c>
      <c r="G181" s="160">
        <f t="shared" si="2"/>
        <v>0</v>
      </c>
      <c r="H181" s="111"/>
      <c r="I181" s="93"/>
      <c r="J181" s="93" t="s">
        <v>158</v>
      </c>
      <c r="K181" s="93"/>
    </row>
    <row r="182" spans="1:11" ht="27" customHeight="1">
      <c r="A182" s="99">
        <v>178</v>
      </c>
      <c r="B182" s="116" t="s">
        <v>333</v>
      </c>
      <c r="C182" s="116" t="s">
        <v>322</v>
      </c>
      <c r="D182" s="109" t="s">
        <v>346</v>
      </c>
      <c r="E182" s="117">
        <v>117.1</v>
      </c>
      <c r="F182" s="101">
        <v>-117.1</v>
      </c>
      <c r="G182" s="160">
        <f t="shared" si="2"/>
        <v>0</v>
      </c>
      <c r="H182" s="111"/>
      <c r="I182" s="93"/>
      <c r="J182" s="93" t="s">
        <v>158</v>
      </c>
      <c r="K182" s="93"/>
    </row>
    <row r="183" spans="1:11" ht="27" customHeight="1">
      <c r="A183" s="99">
        <v>179</v>
      </c>
      <c r="B183" s="116" t="s">
        <v>333</v>
      </c>
      <c r="C183" s="116" t="s">
        <v>322</v>
      </c>
      <c r="D183" s="109" t="s">
        <v>347</v>
      </c>
      <c r="E183" s="117">
        <v>60</v>
      </c>
      <c r="F183" s="101">
        <v>-60</v>
      </c>
      <c r="G183" s="160">
        <f t="shared" si="2"/>
        <v>0</v>
      </c>
      <c r="H183" s="111"/>
      <c r="I183" s="93"/>
      <c r="J183" s="93" t="s">
        <v>158</v>
      </c>
      <c r="K183" s="93"/>
    </row>
    <row r="184" spans="1:11" ht="27" customHeight="1">
      <c r="A184" s="99">
        <v>180</v>
      </c>
      <c r="B184" s="116" t="s">
        <v>333</v>
      </c>
      <c r="C184" s="116" t="s">
        <v>322</v>
      </c>
      <c r="D184" s="109" t="s">
        <v>348</v>
      </c>
      <c r="E184" s="117">
        <v>105</v>
      </c>
      <c r="F184" s="101">
        <v>-102.5</v>
      </c>
      <c r="G184" s="160">
        <f t="shared" si="2"/>
        <v>2.5</v>
      </c>
      <c r="H184" s="111"/>
      <c r="I184" s="93"/>
      <c r="J184" s="93" t="s">
        <v>158</v>
      </c>
      <c r="K184" s="93"/>
    </row>
    <row r="185" spans="1:11" ht="27" customHeight="1">
      <c r="A185" s="99">
        <v>181</v>
      </c>
      <c r="B185" s="116" t="s">
        <v>333</v>
      </c>
      <c r="C185" s="116" t="s">
        <v>322</v>
      </c>
      <c r="D185" s="109" t="s">
        <v>349</v>
      </c>
      <c r="E185" s="117">
        <v>998</v>
      </c>
      <c r="F185" s="101">
        <v>-170.61881700000001</v>
      </c>
      <c r="G185" s="160">
        <f t="shared" si="2"/>
        <v>827.38118299999996</v>
      </c>
      <c r="H185" s="111"/>
      <c r="I185" s="93"/>
      <c r="J185" s="93" t="s">
        <v>158</v>
      </c>
      <c r="K185" s="93"/>
    </row>
    <row r="186" spans="1:11" ht="27" customHeight="1">
      <c r="A186" s="99">
        <v>182</v>
      </c>
      <c r="B186" s="116" t="s">
        <v>333</v>
      </c>
      <c r="C186" s="116" t="s">
        <v>322</v>
      </c>
      <c r="D186" s="109" t="s">
        <v>350</v>
      </c>
      <c r="E186" s="117">
        <v>200</v>
      </c>
      <c r="F186" s="101">
        <v>-195</v>
      </c>
      <c r="G186" s="160">
        <f t="shared" si="2"/>
        <v>5</v>
      </c>
      <c r="H186" s="111"/>
      <c r="I186" s="93"/>
      <c r="J186" s="93" t="s">
        <v>158</v>
      </c>
      <c r="K186" s="93"/>
    </row>
    <row r="187" spans="1:11" s="92" customFormat="1" ht="27" customHeight="1">
      <c r="A187" s="99">
        <v>183</v>
      </c>
      <c r="B187" s="116" t="s">
        <v>333</v>
      </c>
      <c r="C187" s="116" t="s">
        <v>322</v>
      </c>
      <c r="D187" s="109" t="s">
        <v>351</v>
      </c>
      <c r="E187" s="117">
        <v>24</v>
      </c>
      <c r="F187" s="101">
        <v>-24</v>
      </c>
      <c r="G187" s="160">
        <f t="shared" si="2"/>
        <v>0</v>
      </c>
      <c r="H187" s="111"/>
      <c r="I187" s="93"/>
      <c r="J187" s="93" t="s">
        <v>158</v>
      </c>
      <c r="K187" s="93"/>
    </row>
    <row r="188" spans="1:11" s="92" customFormat="1" ht="27" customHeight="1">
      <c r="A188" s="99">
        <v>184</v>
      </c>
      <c r="B188" s="116" t="s">
        <v>333</v>
      </c>
      <c r="C188" s="116" t="s">
        <v>322</v>
      </c>
      <c r="D188" s="109" t="s">
        <v>352</v>
      </c>
      <c r="E188" s="117">
        <v>120.3</v>
      </c>
      <c r="F188" s="101">
        <v>-119.3</v>
      </c>
      <c r="G188" s="160">
        <f t="shared" si="2"/>
        <v>1</v>
      </c>
      <c r="H188" s="111"/>
      <c r="I188" s="93"/>
      <c r="J188" s="93" t="s">
        <v>158</v>
      </c>
      <c r="K188" s="93"/>
    </row>
    <row r="189" spans="1:11" s="92" customFormat="1" ht="27" customHeight="1">
      <c r="A189" s="99">
        <v>185</v>
      </c>
      <c r="B189" s="116" t="s">
        <v>333</v>
      </c>
      <c r="C189" s="116" t="s">
        <v>322</v>
      </c>
      <c r="D189" s="109" t="s">
        <v>353</v>
      </c>
      <c r="E189" s="117">
        <v>49.6</v>
      </c>
      <c r="F189" s="101">
        <v>-49.6</v>
      </c>
      <c r="G189" s="160">
        <f t="shared" si="2"/>
        <v>0</v>
      </c>
      <c r="H189" s="111"/>
      <c r="I189" s="93"/>
      <c r="J189" s="93" t="s">
        <v>158</v>
      </c>
      <c r="K189" s="93"/>
    </row>
    <row r="190" spans="1:11" s="92" customFormat="1" ht="27" customHeight="1">
      <c r="A190" s="99">
        <v>186</v>
      </c>
      <c r="B190" s="116" t="s">
        <v>333</v>
      </c>
      <c r="C190" s="116" t="s">
        <v>322</v>
      </c>
      <c r="D190" s="109" t="s">
        <v>354</v>
      </c>
      <c r="E190" s="117">
        <v>82</v>
      </c>
      <c r="F190" s="101">
        <v>-82</v>
      </c>
      <c r="G190" s="160">
        <f t="shared" si="2"/>
        <v>0</v>
      </c>
      <c r="H190" s="111"/>
      <c r="I190" s="93"/>
      <c r="J190" s="93" t="s">
        <v>158</v>
      </c>
      <c r="K190" s="93"/>
    </row>
    <row r="191" spans="1:11" s="92" customFormat="1" ht="27" customHeight="1">
      <c r="A191" s="99">
        <v>187</v>
      </c>
      <c r="B191" s="116" t="s">
        <v>333</v>
      </c>
      <c r="C191" s="116" t="s">
        <v>322</v>
      </c>
      <c r="D191" s="109" t="s">
        <v>355</v>
      </c>
      <c r="E191" s="117">
        <v>18</v>
      </c>
      <c r="F191" s="101">
        <v>-18</v>
      </c>
      <c r="G191" s="160">
        <f t="shared" si="2"/>
        <v>0</v>
      </c>
      <c r="H191" s="111"/>
      <c r="I191" s="93"/>
      <c r="J191" s="93" t="s">
        <v>158</v>
      </c>
      <c r="K191" s="93"/>
    </row>
    <row r="192" spans="1:11" s="92" customFormat="1" ht="27" customHeight="1">
      <c r="A192" s="99">
        <v>188</v>
      </c>
      <c r="B192" s="116" t="s">
        <v>333</v>
      </c>
      <c r="C192" s="116" t="s">
        <v>322</v>
      </c>
      <c r="D192" s="109" t="s">
        <v>356</v>
      </c>
      <c r="E192" s="117">
        <v>40</v>
      </c>
      <c r="F192" s="101">
        <v>-40</v>
      </c>
      <c r="G192" s="160">
        <f t="shared" si="2"/>
        <v>0</v>
      </c>
      <c r="H192" s="111"/>
      <c r="I192" s="93"/>
      <c r="J192" s="93" t="s">
        <v>158</v>
      </c>
      <c r="K192" s="93"/>
    </row>
    <row r="193" spans="1:11" s="92" customFormat="1" ht="27" customHeight="1">
      <c r="A193" s="99">
        <v>189</v>
      </c>
      <c r="B193" s="116" t="s">
        <v>333</v>
      </c>
      <c r="C193" s="116" t="s">
        <v>322</v>
      </c>
      <c r="D193" s="109" t="s">
        <v>357</v>
      </c>
      <c r="E193" s="117">
        <v>200</v>
      </c>
      <c r="F193" s="101">
        <v>-200</v>
      </c>
      <c r="G193" s="160">
        <f t="shared" si="2"/>
        <v>0</v>
      </c>
      <c r="H193" s="111"/>
      <c r="I193" s="93"/>
      <c r="J193" s="93" t="s">
        <v>158</v>
      </c>
      <c r="K193" s="93"/>
    </row>
    <row r="194" spans="1:11" s="92" customFormat="1" ht="27" customHeight="1">
      <c r="A194" s="99">
        <v>190</v>
      </c>
      <c r="B194" s="116" t="s">
        <v>333</v>
      </c>
      <c r="C194" s="116" t="s">
        <v>322</v>
      </c>
      <c r="D194" s="109" t="s">
        <v>358</v>
      </c>
      <c r="E194" s="117">
        <v>2.7749999999999999</v>
      </c>
      <c r="F194" s="101">
        <v>-2.7749999999999999</v>
      </c>
      <c r="G194" s="160">
        <f t="shared" si="2"/>
        <v>0</v>
      </c>
      <c r="H194" s="111"/>
      <c r="I194" s="93"/>
      <c r="J194" s="93" t="s">
        <v>158</v>
      </c>
      <c r="K194" s="93"/>
    </row>
    <row r="195" spans="1:11" s="92" customFormat="1" ht="27" customHeight="1">
      <c r="A195" s="99">
        <v>191</v>
      </c>
      <c r="B195" s="116" t="s">
        <v>333</v>
      </c>
      <c r="C195" s="116" t="s">
        <v>322</v>
      </c>
      <c r="D195" s="109" t="s">
        <v>359</v>
      </c>
      <c r="E195" s="117">
        <v>50</v>
      </c>
      <c r="F195" s="101">
        <v>-50</v>
      </c>
      <c r="G195" s="160">
        <f t="shared" si="2"/>
        <v>0</v>
      </c>
      <c r="H195" s="111"/>
      <c r="I195" s="93"/>
      <c r="J195" s="93" t="s">
        <v>158</v>
      </c>
      <c r="K195" s="93"/>
    </row>
    <row r="196" spans="1:11" ht="27" customHeight="1">
      <c r="A196" s="99">
        <v>192</v>
      </c>
      <c r="B196" s="116" t="s">
        <v>333</v>
      </c>
      <c r="C196" s="116" t="s">
        <v>271</v>
      </c>
      <c r="D196" s="109" t="s">
        <v>292</v>
      </c>
      <c r="E196" s="117">
        <v>0</v>
      </c>
      <c r="F196" s="101">
        <v>2036</v>
      </c>
      <c r="G196" s="160">
        <f t="shared" si="2"/>
        <v>2036</v>
      </c>
      <c r="H196" s="111" t="s">
        <v>360</v>
      </c>
      <c r="I196" s="93"/>
      <c r="J196" s="93" t="s">
        <v>167</v>
      </c>
      <c r="K196" s="93"/>
    </row>
    <row r="197" spans="1:11" ht="27" customHeight="1">
      <c r="A197" s="99">
        <v>193</v>
      </c>
      <c r="B197" s="116" t="s">
        <v>333</v>
      </c>
      <c r="C197" s="116" t="s">
        <v>361</v>
      </c>
      <c r="D197" s="109" t="s">
        <v>362</v>
      </c>
      <c r="E197" s="117">
        <v>119.09</v>
      </c>
      <c r="F197" s="101">
        <v>-20</v>
      </c>
      <c r="G197" s="160">
        <f t="shared" si="2"/>
        <v>99.09</v>
      </c>
      <c r="H197" s="111"/>
      <c r="I197" s="93"/>
      <c r="J197" s="93" t="s">
        <v>73</v>
      </c>
      <c r="K197" s="93"/>
    </row>
    <row r="198" spans="1:11" ht="27" customHeight="1">
      <c r="A198" s="99">
        <v>194</v>
      </c>
      <c r="B198" s="116" t="s">
        <v>333</v>
      </c>
      <c r="C198" s="116" t="s">
        <v>361</v>
      </c>
      <c r="D198" s="109" t="s">
        <v>363</v>
      </c>
      <c r="E198" s="117">
        <v>128.86341400000001</v>
      </c>
      <c r="F198" s="101">
        <v>-50</v>
      </c>
      <c r="G198" s="160">
        <f t="shared" si="2"/>
        <v>78.863414000000006</v>
      </c>
      <c r="H198" s="111"/>
      <c r="I198" s="93"/>
      <c r="J198" s="93" t="s">
        <v>73</v>
      </c>
      <c r="K198" s="93"/>
    </row>
    <row r="199" spans="1:11" ht="27" customHeight="1">
      <c r="A199" s="99">
        <v>195</v>
      </c>
      <c r="B199" s="116" t="s">
        <v>333</v>
      </c>
      <c r="C199" s="116" t="s">
        <v>361</v>
      </c>
      <c r="D199" s="109" t="s">
        <v>364</v>
      </c>
      <c r="E199" s="117">
        <v>400</v>
      </c>
      <c r="F199" s="101">
        <v>-60</v>
      </c>
      <c r="G199" s="160">
        <f t="shared" si="2"/>
        <v>340</v>
      </c>
      <c r="H199" s="111"/>
      <c r="I199" s="93"/>
      <c r="J199" s="93" t="s">
        <v>73</v>
      </c>
      <c r="K199" s="93"/>
    </row>
    <row r="200" spans="1:11" ht="27" customHeight="1">
      <c r="A200" s="99">
        <v>196</v>
      </c>
      <c r="B200" s="116" t="s">
        <v>333</v>
      </c>
      <c r="C200" s="116" t="s">
        <v>365</v>
      </c>
      <c r="D200" s="109" t="s">
        <v>366</v>
      </c>
      <c r="E200" s="117">
        <v>30</v>
      </c>
      <c r="F200" s="101">
        <v>-15</v>
      </c>
      <c r="G200" s="160">
        <f t="shared" si="2"/>
        <v>15</v>
      </c>
      <c r="H200" s="111"/>
      <c r="I200" s="93"/>
      <c r="J200" s="93" t="s">
        <v>73</v>
      </c>
      <c r="K200" s="93"/>
    </row>
    <row r="201" spans="1:11" ht="27" customHeight="1">
      <c r="A201" s="99">
        <v>197</v>
      </c>
      <c r="B201" s="100" t="s">
        <v>333</v>
      </c>
      <c r="C201" s="99" t="s">
        <v>241</v>
      </c>
      <c r="D201" s="109" t="s">
        <v>204</v>
      </c>
      <c r="E201" s="110">
        <v>0</v>
      </c>
      <c r="F201" s="161">
        <v>25</v>
      </c>
      <c r="G201" s="160">
        <f t="shared" si="2"/>
        <v>25</v>
      </c>
      <c r="H201" s="111" t="s">
        <v>84</v>
      </c>
      <c r="I201" s="93"/>
      <c r="J201" s="93" t="s">
        <v>73</v>
      </c>
      <c r="K201" s="93"/>
    </row>
    <row r="202" spans="1:11" ht="27" customHeight="1">
      <c r="A202" s="99">
        <v>198</v>
      </c>
      <c r="B202" s="100" t="s">
        <v>333</v>
      </c>
      <c r="C202" s="99" t="s">
        <v>367</v>
      </c>
      <c r="D202" s="109" t="s">
        <v>368</v>
      </c>
      <c r="E202" s="110">
        <v>0</v>
      </c>
      <c r="F202" s="161">
        <v>334.5</v>
      </c>
      <c r="G202" s="160">
        <f t="shared" si="2"/>
        <v>334.5</v>
      </c>
      <c r="H202" s="111" t="s">
        <v>84</v>
      </c>
      <c r="I202" s="93"/>
      <c r="J202" s="93" t="s">
        <v>167</v>
      </c>
      <c r="K202" s="93"/>
    </row>
    <row r="203" spans="1:11" ht="27" customHeight="1">
      <c r="A203" s="99">
        <v>199</v>
      </c>
      <c r="B203" s="100" t="s">
        <v>333</v>
      </c>
      <c r="C203" s="99" t="s">
        <v>369</v>
      </c>
      <c r="D203" s="109" t="s">
        <v>370</v>
      </c>
      <c r="E203" s="110">
        <v>0</v>
      </c>
      <c r="F203" s="161">
        <v>1129.232031</v>
      </c>
      <c r="G203" s="160">
        <f t="shared" ref="G203:G285" si="3">E203+F203</f>
        <v>1129.232031</v>
      </c>
      <c r="H203" s="111" t="s">
        <v>84</v>
      </c>
      <c r="I203" s="93"/>
      <c r="J203" s="93" t="s">
        <v>158</v>
      </c>
      <c r="K203" s="93"/>
    </row>
    <row r="204" spans="1:11" ht="27" customHeight="1">
      <c r="A204" s="99">
        <v>200</v>
      </c>
      <c r="B204" s="116" t="s">
        <v>371</v>
      </c>
      <c r="C204" s="116" t="s">
        <v>372</v>
      </c>
      <c r="D204" s="109" t="s">
        <v>373</v>
      </c>
      <c r="E204" s="117">
        <v>42.8</v>
      </c>
      <c r="F204" s="101">
        <v>-7.8</v>
      </c>
      <c r="G204" s="160">
        <f t="shared" si="3"/>
        <v>35</v>
      </c>
      <c r="H204" s="111" t="s">
        <v>284</v>
      </c>
      <c r="I204" s="93"/>
      <c r="J204" s="93" t="s">
        <v>167</v>
      </c>
      <c r="K204" s="93"/>
    </row>
    <row r="205" spans="1:11" ht="27" customHeight="1">
      <c r="A205" s="99">
        <v>201</v>
      </c>
      <c r="B205" s="196" t="s">
        <v>371</v>
      </c>
      <c r="C205" s="196" t="s">
        <v>372</v>
      </c>
      <c r="D205" s="197" t="s">
        <v>1082</v>
      </c>
      <c r="E205" s="198">
        <v>5</v>
      </c>
      <c r="F205" s="199">
        <v>-1.3387E-2</v>
      </c>
      <c r="G205" s="200">
        <f t="shared" si="3"/>
        <v>4.9866130000000002</v>
      </c>
      <c r="H205" s="207" t="s">
        <v>1072</v>
      </c>
      <c r="I205" s="93"/>
      <c r="J205" s="93" t="s">
        <v>1073</v>
      </c>
      <c r="K205" s="93"/>
    </row>
    <row r="206" spans="1:11" ht="27" customHeight="1">
      <c r="A206" s="99">
        <v>202</v>
      </c>
      <c r="B206" s="196" t="s">
        <v>371</v>
      </c>
      <c r="C206" s="196" t="s">
        <v>372</v>
      </c>
      <c r="D206" s="197" t="s">
        <v>1083</v>
      </c>
      <c r="E206" s="198">
        <v>17.2</v>
      </c>
      <c r="F206" s="199">
        <v>-2.5638999999999998</v>
      </c>
      <c r="G206" s="200">
        <f t="shared" si="3"/>
        <v>14.636099999999999</v>
      </c>
      <c r="H206" s="207" t="s">
        <v>1072</v>
      </c>
      <c r="I206" s="93"/>
      <c r="J206" s="93" t="s">
        <v>1073</v>
      </c>
      <c r="K206" s="93"/>
    </row>
    <row r="207" spans="1:11" ht="27" customHeight="1">
      <c r="A207" s="99">
        <v>203</v>
      </c>
      <c r="B207" s="100" t="s">
        <v>374</v>
      </c>
      <c r="C207" s="100" t="s">
        <v>367</v>
      </c>
      <c r="D207" s="109" t="s">
        <v>375</v>
      </c>
      <c r="E207" s="110">
        <v>0</v>
      </c>
      <c r="F207" s="161">
        <v>75.5</v>
      </c>
      <c r="G207" s="160">
        <f t="shared" si="3"/>
        <v>75.5</v>
      </c>
      <c r="H207" s="111" t="s">
        <v>84</v>
      </c>
      <c r="I207" s="93" t="s">
        <v>167</v>
      </c>
      <c r="J207" s="93" t="s">
        <v>167</v>
      </c>
      <c r="K207" s="93"/>
    </row>
    <row r="208" spans="1:11" ht="27" customHeight="1">
      <c r="A208" s="99">
        <v>204</v>
      </c>
      <c r="B208" s="100" t="s">
        <v>374</v>
      </c>
      <c r="C208" s="100" t="s">
        <v>367</v>
      </c>
      <c r="D208" s="109" t="s">
        <v>376</v>
      </c>
      <c r="E208" s="110">
        <v>0</v>
      </c>
      <c r="F208" s="161">
        <v>50</v>
      </c>
      <c r="G208" s="160">
        <f t="shared" si="3"/>
        <v>50</v>
      </c>
      <c r="H208" s="111" t="s">
        <v>84</v>
      </c>
      <c r="I208" s="93" t="s">
        <v>167</v>
      </c>
      <c r="J208" s="93" t="s">
        <v>167</v>
      </c>
      <c r="K208" s="93"/>
    </row>
    <row r="209" spans="1:11" ht="27" customHeight="1">
      <c r="A209" s="99">
        <v>205</v>
      </c>
      <c r="B209" s="196" t="s">
        <v>374</v>
      </c>
      <c r="C209" s="196" t="s">
        <v>1084</v>
      </c>
      <c r="D209" s="197" t="s">
        <v>1082</v>
      </c>
      <c r="E209" s="198">
        <v>7.7</v>
      </c>
      <c r="F209" s="199">
        <v>-9.35E-2</v>
      </c>
      <c r="G209" s="200">
        <f t="shared" si="3"/>
        <v>7.6065000000000005</v>
      </c>
      <c r="H209" s="207" t="s">
        <v>1072</v>
      </c>
      <c r="I209" s="93"/>
      <c r="J209" s="93" t="s">
        <v>1085</v>
      </c>
      <c r="K209" s="93"/>
    </row>
    <row r="210" spans="1:11" ht="27" customHeight="1">
      <c r="A210" s="99">
        <v>206</v>
      </c>
      <c r="B210" s="100" t="s">
        <v>377</v>
      </c>
      <c r="C210" s="100" t="s">
        <v>367</v>
      </c>
      <c r="D210" s="109" t="s">
        <v>378</v>
      </c>
      <c r="E210" s="110">
        <v>60</v>
      </c>
      <c r="F210" s="161">
        <v>40</v>
      </c>
      <c r="G210" s="160">
        <f t="shared" si="3"/>
        <v>100</v>
      </c>
      <c r="H210" s="111" t="s">
        <v>379</v>
      </c>
      <c r="I210" s="93"/>
      <c r="J210" s="93" t="s">
        <v>167</v>
      </c>
      <c r="K210" s="93"/>
    </row>
    <row r="211" spans="1:11" ht="27" customHeight="1">
      <c r="A211" s="99">
        <v>207</v>
      </c>
      <c r="B211" s="116" t="s">
        <v>377</v>
      </c>
      <c r="C211" s="116" t="s">
        <v>367</v>
      </c>
      <c r="D211" s="109" t="s">
        <v>380</v>
      </c>
      <c r="E211" s="117">
        <v>0</v>
      </c>
      <c r="F211" s="101">
        <v>20</v>
      </c>
      <c r="G211" s="160">
        <f t="shared" si="3"/>
        <v>20</v>
      </c>
      <c r="H211" s="111" t="s">
        <v>381</v>
      </c>
      <c r="I211" s="93"/>
      <c r="J211" s="93" t="s">
        <v>167</v>
      </c>
      <c r="K211" s="93"/>
    </row>
    <row r="212" spans="1:11" ht="27" customHeight="1">
      <c r="A212" s="99">
        <v>208</v>
      </c>
      <c r="B212" s="100" t="s">
        <v>377</v>
      </c>
      <c r="C212" s="99" t="s">
        <v>367</v>
      </c>
      <c r="D212" s="109" t="s">
        <v>382</v>
      </c>
      <c r="E212" s="110">
        <v>0</v>
      </c>
      <c r="F212" s="161">
        <v>300</v>
      </c>
      <c r="G212" s="160">
        <f t="shared" si="3"/>
        <v>300</v>
      </c>
      <c r="H212" s="111" t="s">
        <v>84</v>
      </c>
      <c r="I212" s="93"/>
      <c r="J212" s="93" t="s">
        <v>167</v>
      </c>
      <c r="K212" s="93"/>
    </row>
    <row r="213" spans="1:11" ht="27" customHeight="1">
      <c r="A213" s="99">
        <v>209</v>
      </c>
      <c r="B213" s="100" t="s">
        <v>383</v>
      </c>
      <c r="C213" s="100" t="s">
        <v>384</v>
      </c>
      <c r="D213" s="109" t="s">
        <v>385</v>
      </c>
      <c r="E213" s="110">
        <v>0</v>
      </c>
      <c r="F213" s="161">
        <v>43.75</v>
      </c>
      <c r="G213" s="160">
        <f t="shared" si="3"/>
        <v>43.75</v>
      </c>
      <c r="H213" s="111" t="s">
        <v>84</v>
      </c>
      <c r="I213" s="93" t="s">
        <v>167</v>
      </c>
      <c r="J213" s="93" t="s">
        <v>167</v>
      </c>
      <c r="K213" s="93"/>
    </row>
    <row r="214" spans="1:11" ht="27" customHeight="1">
      <c r="A214" s="99">
        <v>210</v>
      </c>
      <c r="B214" s="196" t="s">
        <v>383</v>
      </c>
      <c r="C214" s="196" t="s">
        <v>384</v>
      </c>
      <c r="D214" s="197" t="s">
        <v>1082</v>
      </c>
      <c r="E214" s="198">
        <v>3</v>
      </c>
      <c r="F214" s="199">
        <v>-3</v>
      </c>
      <c r="G214" s="200">
        <f t="shared" si="3"/>
        <v>0</v>
      </c>
      <c r="H214" s="207" t="s">
        <v>1072</v>
      </c>
      <c r="I214" s="93"/>
      <c r="J214" s="93" t="s">
        <v>1086</v>
      </c>
      <c r="K214" s="93"/>
    </row>
    <row r="215" spans="1:11" ht="27" customHeight="1">
      <c r="A215" s="99">
        <v>211</v>
      </c>
      <c r="B215" s="116" t="s">
        <v>386</v>
      </c>
      <c r="C215" s="116" t="s">
        <v>367</v>
      </c>
      <c r="D215" s="109" t="s">
        <v>387</v>
      </c>
      <c r="E215" s="117">
        <v>47.16</v>
      </c>
      <c r="F215" s="101">
        <v>2.84</v>
      </c>
      <c r="G215" s="160">
        <f t="shared" si="3"/>
        <v>50</v>
      </c>
      <c r="H215" s="111" t="s">
        <v>388</v>
      </c>
      <c r="I215" s="93"/>
      <c r="J215" s="93" t="s">
        <v>167</v>
      </c>
      <c r="K215" s="93"/>
    </row>
    <row r="216" spans="1:11" ht="27" customHeight="1">
      <c r="A216" s="99">
        <v>212</v>
      </c>
      <c r="B216" s="116" t="s">
        <v>389</v>
      </c>
      <c r="C216" s="116" t="s">
        <v>390</v>
      </c>
      <c r="D216" s="109" t="s">
        <v>391</v>
      </c>
      <c r="E216" s="117">
        <v>1900</v>
      </c>
      <c r="F216" s="101">
        <v>-300</v>
      </c>
      <c r="G216" s="160">
        <f t="shared" si="3"/>
        <v>1600</v>
      </c>
      <c r="H216" s="111" t="s">
        <v>392</v>
      </c>
      <c r="I216" s="93"/>
      <c r="J216" s="93" t="s">
        <v>167</v>
      </c>
      <c r="K216" s="93"/>
    </row>
    <row r="217" spans="1:11" ht="27" customHeight="1">
      <c r="A217" s="99">
        <v>213</v>
      </c>
      <c r="B217" s="116" t="s">
        <v>393</v>
      </c>
      <c r="C217" s="116" t="s">
        <v>394</v>
      </c>
      <c r="D217" s="109" t="s">
        <v>395</v>
      </c>
      <c r="E217" s="117">
        <v>10</v>
      </c>
      <c r="F217" s="101">
        <v>-10</v>
      </c>
      <c r="G217" s="160">
        <f t="shared" si="3"/>
        <v>0</v>
      </c>
      <c r="H217" s="111" t="s">
        <v>396</v>
      </c>
      <c r="I217" s="93"/>
      <c r="J217" s="93" t="s">
        <v>167</v>
      </c>
      <c r="K217" s="93"/>
    </row>
    <row r="218" spans="1:11" ht="27" customHeight="1">
      <c r="A218" s="99">
        <v>214</v>
      </c>
      <c r="B218" s="116" t="s">
        <v>393</v>
      </c>
      <c r="C218" s="116" t="s">
        <v>394</v>
      </c>
      <c r="D218" s="109" t="s">
        <v>397</v>
      </c>
      <c r="E218" s="117">
        <v>23</v>
      </c>
      <c r="F218" s="101">
        <v>10</v>
      </c>
      <c r="G218" s="160">
        <f t="shared" si="3"/>
        <v>33</v>
      </c>
      <c r="H218" s="111" t="s">
        <v>398</v>
      </c>
      <c r="I218" s="93"/>
      <c r="J218" s="93" t="s">
        <v>167</v>
      </c>
      <c r="K218" s="93"/>
    </row>
    <row r="219" spans="1:11" ht="27" customHeight="1">
      <c r="A219" s="99">
        <v>215</v>
      </c>
      <c r="B219" s="116" t="s">
        <v>393</v>
      </c>
      <c r="C219" s="116" t="s">
        <v>394</v>
      </c>
      <c r="D219" s="109" t="s">
        <v>399</v>
      </c>
      <c r="E219" s="117">
        <v>50</v>
      </c>
      <c r="F219" s="101">
        <v>-20</v>
      </c>
      <c r="G219" s="160">
        <f t="shared" si="3"/>
        <v>30</v>
      </c>
      <c r="H219" s="111" t="s">
        <v>284</v>
      </c>
      <c r="I219" s="93"/>
      <c r="J219" s="93" t="s">
        <v>167</v>
      </c>
      <c r="K219" s="93"/>
    </row>
    <row r="220" spans="1:11" ht="27" customHeight="1">
      <c r="A220" s="99">
        <v>216</v>
      </c>
      <c r="B220" s="116" t="s">
        <v>393</v>
      </c>
      <c r="C220" s="116" t="s">
        <v>394</v>
      </c>
      <c r="D220" s="109" t="s">
        <v>400</v>
      </c>
      <c r="E220" s="117">
        <v>230</v>
      </c>
      <c r="F220" s="101">
        <v>-20</v>
      </c>
      <c r="G220" s="160">
        <f t="shared" si="3"/>
        <v>210</v>
      </c>
      <c r="H220" s="111" t="s">
        <v>284</v>
      </c>
      <c r="I220" s="93"/>
      <c r="J220" s="93" t="s">
        <v>167</v>
      </c>
      <c r="K220" s="93"/>
    </row>
    <row r="221" spans="1:11" s="92" customFormat="1" ht="27" customHeight="1">
      <c r="A221" s="99">
        <v>217</v>
      </c>
      <c r="B221" s="116" t="s">
        <v>393</v>
      </c>
      <c r="C221" s="116" t="s">
        <v>394</v>
      </c>
      <c r="D221" s="109" t="s">
        <v>401</v>
      </c>
      <c r="E221" s="117">
        <v>10</v>
      </c>
      <c r="F221" s="101">
        <v>-10</v>
      </c>
      <c r="G221" s="160">
        <f t="shared" si="3"/>
        <v>0</v>
      </c>
      <c r="H221" s="111" t="s">
        <v>281</v>
      </c>
      <c r="I221" s="93"/>
      <c r="J221" s="93" t="s">
        <v>167</v>
      </c>
      <c r="K221" s="93"/>
    </row>
    <row r="222" spans="1:11" ht="27" customHeight="1">
      <c r="A222" s="99">
        <v>218</v>
      </c>
      <c r="B222" s="116" t="s">
        <v>402</v>
      </c>
      <c r="C222" s="116" t="s">
        <v>403</v>
      </c>
      <c r="D222" s="109" t="s">
        <v>404</v>
      </c>
      <c r="E222" s="117">
        <v>13000</v>
      </c>
      <c r="F222" s="101">
        <v>-1900</v>
      </c>
      <c r="G222" s="160">
        <f t="shared" si="3"/>
        <v>11100</v>
      </c>
      <c r="H222" s="111"/>
      <c r="I222" s="93" t="s">
        <v>405</v>
      </c>
      <c r="J222" s="93" t="s">
        <v>336</v>
      </c>
      <c r="K222" s="93"/>
    </row>
    <row r="223" spans="1:11" ht="27" customHeight="1">
      <c r="A223" s="99">
        <v>219</v>
      </c>
      <c r="B223" s="100" t="s">
        <v>402</v>
      </c>
      <c r="C223" s="116" t="s">
        <v>403</v>
      </c>
      <c r="D223" s="109" t="s">
        <v>406</v>
      </c>
      <c r="E223" s="110">
        <v>3000</v>
      </c>
      <c r="F223" s="161">
        <v>-1850</v>
      </c>
      <c r="G223" s="160">
        <f t="shared" si="3"/>
        <v>1150</v>
      </c>
      <c r="H223" s="111"/>
      <c r="I223" s="93" t="s">
        <v>92</v>
      </c>
      <c r="J223" s="93" t="s">
        <v>336</v>
      </c>
      <c r="K223" s="93"/>
    </row>
    <row r="224" spans="1:11" ht="27" customHeight="1">
      <c r="A224" s="99">
        <v>220</v>
      </c>
      <c r="B224" s="116" t="s">
        <v>407</v>
      </c>
      <c r="C224" s="116" t="s">
        <v>334</v>
      </c>
      <c r="D224" s="109" t="s">
        <v>408</v>
      </c>
      <c r="E224" s="117">
        <v>300</v>
      </c>
      <c r="F224" s="101">
        <v>-150</v>
      </c>
      <c r="G224" s="160">
        <f t="shared" si="3"/>
        <v>150</v>
      </c>
      <c r="H224" s="111"/>
      <c r="I224" s="93" t="s">
        <v>96</v>
      </c>
      <c r="J224" s="93" t="s">
        <v>336</v>
      </c>
      <c r="K224" s="93"/>
    </row>
    <row r="225" spans="1:11" ht="27" customHeight="1">
      <c r="A225" s="99">
        <v>221</v>
      </c>
      <c r="B225" s="196" t="s">
        <v>1087</v>
      </c>
      <c r="C225" s="196" t="s">
        <v>1088</v>
      </c>
      <c r="D225" s="197" t="s">
        <v>1089</v>
      </c>
      <c r="E225" s="198">
        <v>458</v>
      </c>
      <c r="F225" s="200">
        <v>-156.35</v>
      </c>
      <c r="G225" s="209">
        <v>301.64999999999998</v>
      </c>
      <c r="H225" s="210" t="s">
        <v>1090</v>
      </c>
      <c r="J225" s="211" t="s">
        <v>1091</v>
      </c>
    </row>
    <row r="226" spans="1:11" ht="27" customHeight="1">
      <c r="A226" s="99">
        <v>222</v>
      </c>
      <c r="B226" s="196" t="s">
        <v>1087</v>
      </c>
      <c r="C226" s="196" t="s">
        <v>1088</v>
      </c>
      <c r="D226" s="197" t="s">
        <v>1092</v>
      </c>
      <c r="E226" s="198">
        <v>287.2</v>
      </c>
      <c r="F226" s="200">
        <v>-120.11</v>
      </c>
      <c r="G226" s="209">
        <v>167.09</v>
      </c>
      <c r="H226" s="208" t="s">
        <v>1072</v>
      </c>
      <c r="J226" s="211" t="s">
        <v>1091</v>
      </c>
    </row>
    <row r="227" spans="1:11" ht="27" customHeight="1">
      <c r="A227" s="99">
        <v>223</v>
      </c>
      <c r="B227" s="196" t="s">
        <v>1093</v>
      </c>
      <c r="C227" s="196" t="s">
        <v>1088</v>
      </c>
      <c r="D227" s="197" t="s">
        <v>1094</v>
      </c>
      <c r="E227" s="198">
        <v>1371.66</v>
      </c>
      <c r="F227" s="200">
        <v>-353.7</v>
      </c>
      <c r="G227" s="209">
        <f t="shared" ref="G227" si="4">E227+F227</f>
        <v>1017.96</v>
      </c>
      <c r="H227" s="208" t="s">
        <v>1072</v>
      </c>
      <c r="J227" s="211" t="s">
        <v>1091</v>
      </c>
    </row>
    <row r="228" spans="1:11" ht="27" customHeight="1">
      <c r="A228" s="99">
        <v>224</v>
      </c>
      <c r="B228" s="202" t="s">
        <v>1095</v>
      </c>
      <c r="C228" s="202" t="s">
        <v>1096</v>
      </c>
      <c r="D228" s="203" t="s">
        <v>1097</v>
      </c>
      <c r="E228" s="204">
        <v>37.58</v>
      </c>
      <c r="F228" s="205">
        <v>-35.119999999999997</v>
      </c>
      <c r="G228" s="212">
        <f>E228+F228</f>
        <v>2.4600000000000009</v>
      </c>
      <c r="H228" s="207" t="s">
        <v>1072</v>
      </c>
      <c r="J228" s="211" t="s">
        <v>1091</v>
      </c>
    </row>
    <row r="229" spans="1:11" ht="27" customHeight="1">
      <c r="A229" s="99">
        <v>225</v>
      </c>
      <c r="B229" s="202" t="s">
        <v>1095</v>
      </c>
      <c r="C229" s="202" t="s">
        <v>1096</v>
      </c>
      <c r="D229" s="203" t="s">
        <v>1098</v>
      </c>
      <c r="E229" s="204">
        <v>20.86</v>
      </c>
      <c r="F229" s="205">
        <v>-20.86</v>
      </c>
      <c r="G229" s="212">
        <v>0</v>
      </c>
      <c r="H229" s="207" t="s">
        <v>1072</v>
      </c>
      <c r="J229" s="211" t="s">
        <v>1091</v>
      </c>
    </row>
    <row r="230" spans="1:11" ht="27" customHeight="1">
      <c r="A230" s="99">
        <v>226</v>
      </c>
      <c r="B230" s="202" t="s">
        <v>1095</v>
      </c>
      <c r="C230" s="202" t="s">
        <v>1096</v>
      </c>
      <c r="D230" s="203" t="s">
        <v>1099</v>
      </c>
      <c r="E230" s="204">
        <v>242.48</v>
      </c>
      <c r="F230" s="205">
        <v>-30</v>
      </c>
      <c r="G230" s="212">
        <f>E230+F230</f>
        <v>212.48</v>
      </c>
      <c r="H230" s="207" t="s">
        <v>1072</v>
      </c>
      <c r="J230" s="211" t="s">
        <v>1091</v>
      </c>
    </row>
    <row r="231" spans="1:11" ht="27" customHeight="1">
      <c r="A231" s="99">
        <v>227</v>
      </c>
      <c r="B231" s="202" t="s">
        <v>1100</v>
      </c>
      <c r="C231" s="202" t="s">
        <v>1096</v>
      </c>
      <c r="D231" s="203" t="s">
        <v>1101</v>
      </c>
      <c r="E231" s="213">
        <v>1052.3499999999999</v>
      </c>
      <c r="F231" s="214">
        <v>-340.12</v>
      </c>
      <c r="G231" s="212">
        <v>712.23</v>
      </c>
      <c r="H231" s="207" t="s">
        <v>1072</v>
      </c>
      <c r="J231" s="211" t="s">
        <v>1091</v>
      </c>
    </row>
    <row r="232" spans="1:11" ht="27" customHeight="1">
      <c r="A232" s="99">
        <v>228</v>
      </c>
      <c r="B232" s="202" t="s">
        <v>1102</v>
      </c>
      <c r="C232" s="202" t="s">
        <v>1096</v>
      </c>
      <c r="D232" s="203" t="s">
        <v>1103</v>
      </c>
      <c r="E232" s="213">
        <v>1046.1199999999999</v>
      </c>
      <c r="F232" s="214">
        <v>-14.98</v>
      </c>
      <c r="G232" s="212">
        <v>1031.1400000000001</v>
      </c>
      <c r="H232" s="207" t="s">
        <v>1072</v>
      </c>
      <c r="J232" s="211" t="s">
        <v>1091</v>
      </c>
    </row>
    <row r="233" spans="1:11" ht="27" customHeight="1">
      <c r="A233" s="99">
        <v>229</v>
      </c>
      <c r="B233" s="202" t="s">
        <v>1102</v>
      </c>
      <c r="C233" s="202" t="s">
        <v>1096</v>
      </c>
      <c r="D233" s="203" t="s">
        <v>1104</v>
      </c>
      <c r="E233" s="213">
        <v>697.42</v>
      </c>
      <c r="F233" s="214">
        <v>-132.49</v>
      </c>
      <c r="G233" s="212">
        <f>E233+F233</f>
        <v>564.92999999999995</v>
      </c>
      <c r="H233" s="207" t="s">
        <v>1072</v>
      </c>
      <c r="J233" s="211" t="s">
        <v>1091</v>
      </c>
    </row>
    <row r="234" spans="1:11" ht="27" customHeight="1">
      <c r="A234" s="99">
        <v>230</v>
      </c>
      <c r="B234" s="202" t="s">
        <v>1105</v>
      </c>
      <c r="C234" s="202" t="s">
        <v>1096</v>
      </c>
      <c r="D234" s="203" t="s">
        <v>1106</v>
      </c>
      <c r="E234" s="213">
        <v>424.52</v>
      </c>
      <c r="F234" s="214">
        <v>-105.23</v>
      </c>
      <c r="G234" s="212">
        <v>319.29000000000002</v>
      </c>
      <c r="H234" s="207" t="s">
        <v>1072</v>
      </c>
      <c r="J234" s="211" t="s">
        <v>1091</v>
      </c>
    </row>
    <row r="235" spans="1:11" ht="27" customHeight="1">
      <c r="A235" s="99">
        <v>231</v>
      </c>
      <c r="B235" s="202" t="s">
        <v>1107</v>
      </c>
      <c r="C235" s="202" t="s">
        <v>1096</v>
      </c>
      <c r="D235" s="203" t="s">
        <v>1108</v>
      </c>
      <c r="E235" s="213">
        <v>406.82</v>
      </c>
      <c r="F235" s="214">
        <v>-25.43</v>
      </c>
      <c r="G235" s="212">
        <v>381.39</v>
      </c>
      <c r="H235" s="207" t="s">
        <v>1072</v>
      </c>
      <c r="J235" s="211" t="s">
        <v>1091</v>
      </c>
    </row>
    <row r="236" spans="1:11" ht="27" customHeight="1">
      <c r="A236" s="99">
        <v>232</v>
      </c>
      <c r="B236" s="202" t="s">
        <v>1107</v>
      </c>
      <c r="C236" s="202" t="s">
        <v>1096</v>
      </c>
      <c r="D236" s="203" t="s">
        <v>1109</v>
      </c>
      <c r="E236" s="204">
        <v>610.22</v>
      </c>
      <c r="F236" s="205">
        <v>-114.85</v>
      </c>
      <c r="G236" s="212">
        <v>495.37</v>
      </c>
      <c r="H236" s="207" t="s">
        <v>1072</v>
      </c>
      <c r="I236" s="88" t="s">
        <v>96</v>
      </c>
      <c r="J236" s="211" t="s">
        <v>1091</v>
      </c>
    </row>
    <row r="237" spans="1:11" ht="27" customHeight="1">
      <c r="A237" s="99">
        <v>233</v>
      </c>
      <c r="B237" s="202" t="s">
        <v>1110</v>
      </c>
      <c r="C237" s="202" t="s">
        <v>1096</v>
      </c>
      <c r="D237" s="203" t="s">
        <v>1111</v>
      </c>
      <c r="E237" s="204">
        <v>131.38</v>
      </c>
      <c r="F237" s="205">
        <v>-109.64</v>
      </c>
      <c r="G237" s="212">
        <v>21.74</v>
      </c>
      <c r="H237" s="207" t="s">
        <v>1072</v>
      </c>
      <c r="I237" s="88" t="s">
        <v>405</v>
      </c>
      <c r="J237" s="211" t="s">
        <v>1091</v>
      </c>
    </row>
    <row r="238" spans="1:11" s="92" customFormat="1" ht="27" customHeight="1">
      <c r="A238" s="99">
        <v>234</v>
      </c>
      <c r="B238" s="116" t="s">
        <v>409</v>
      </c>
      <c r="C238" s="116" t="s">
        <v>410</v>
      </c>
      <c r="D238" s="109" t="s">
        <v>411</v>
      </c>
      <c r="E238" s="117">
        <v>1.6128</v>
      </c>
      <c r="F238" s="101">
        <v>-1.1519999999999999</v>
      </c>
      <c r="G238" s="160">
        <f t="shared" si="3"/>
        <v>0.4608000000000001</v>
      </c>
      <c r="H238" s="111" t="s">
        <v>412</v>
      </c>
      <c r="I238" s="93" t="s">
        <v>96</v>
      </c>
      <c r="J238" s="93" t="s">
        <v>336</v>
      </c>
      <c r="K238" s="93"/>
    </row>
    <row r="239" spans="1:11" ht="27" customHeight="1">
      <c r="A239" s="99">
        <v>235</v>
      </c>
      <c r="B239" s="100" t="s">
        <v>409</v>
      </c>
      <c r="C239" s="99" t="s">
        <v>410</v>
      </c>
      <c r="D239" s="109" t="s">
        <v>413</v>
      </c>
      <c r="E239" s="110">
        <v>0</v>
      </c>
      <c r="F239" s="161">
        <v>800</v>
      </c>
      <c r="G239" s="160">
        <f t="shared" si="3"/>
        <v>800</v>
      </c>
      <c r="H239" s="111" t="s">
        <v>84</v>
      </c>
      <c r="I239" s="93"/>
      <c r="J239" s="93" t="s">
        <v>336</v>
      </c>
      <c r="K239" s="93"/>
    </row>
    <row r="240" spans="1:11" ht="27" customHeight="1">
      <c r="A240" s="99">
        <v>236</v>
      </c>
      <c r="B240" s="202" t="s">
        <v>1112</v>
      </c>
      <c r="C240" s="202" t="s">
        <v>908</v>
      </c>
      <c r="D240" s="203" t="s">
        <v>1113</v>
      </c>
      <c r="E240" s="204">
        <v>885</v>
      </c>
      <c r="F240" s="205">
        <v>-50.63</v>
      </c>
      <c r="G240" s="212">
        <f>E240+F240</f>
        <v>834.37</v>
      </c>
      <c r="H240" s="207" t="s">
        <v>1072</v>
      </c>
      <c r="J240" s="211" t="s">
        <v>1114</v>
      </c>
    </row>
    <row r="241" spans="1:11" ht="27" customHeight="1">
      <c r="A241" s="99">
        <v>237</v>
      </c>
      <c r="B241" s="116" t="s">
        <v>414</v>
      </c>
      <c r="C241" s="116" t="s">
        <v>415</v>
      </c>
      <c r="D241" s="109" t="s">
        <v>416</v>
      </c>
      <c r="E241" s="110">
        <v>4064.4279000000001</v>
      </c>
      <c r="F241" s="161">
        <v>3229.82</v>
      </c>
      <c r="G241" s="160">
        <f t="shared" si="3"/>
        <v>7294.2479000000003</v>
      </c>
      <c r="H241" s="109"/>
      <c r="I241" s="93" t="s">
        <v>96</v>
      </c>
      <c r="J241" s="93" t="s">
        <v>336</v>
      </c>
      <c r="K241" s="93"/>
    </row>
    <row r="242" spans="1:11" ht="27" customHeight="1">
      <c r="A242" s="99">
        <v>238</v>
      </c>
      <c r="B242" s="116" t="s">
        <v>414</v>
      </c>
      <c r="C242" s="116" t="s">
        <v>415</v>
      </c>
      <c r="D242" s="109" t="s">
        <v>417</v>
      </c>
      <c r="E242" s="110">
        <v>4064.4279000000001</v>
      </c>
      <c r="F242" s="161">
        <v>3229.82</v>
      </c>
      <c r="G242" s="160">
        <f t="shared" si="3"/>
        <v>7294.2479000000003</v>
      </c>
      <c r="H242" s="111"/>
      <c r="I242" s="93" t="s">
        <v>96</v>
      </c>
      <c r="J242" s="93" t="s">
        <v>336</v>
      </c>
      <c r="K242" s="93"/>
    </row>
    <row r="243" spans="1:11" ht="27" customHeight="1">
      <c r="A243" s="99">
        <v>239</v>
      </c>
      <c r="B243" s="116" t="s">
        <v>418</v>
      </c>
      <c r="C243" s="116" t="s">
        <v>419</v>
      </c>
      <c r="D243" s="109" t="s">
        <v>420</v>
      </c>
      <c r="E243" s="117">
        <v>18</v>
      </c>
      <c r="F243" s="101">
        <v>-2.73</v>
      </c>
      <c r="G243" s="160">
        <f t="shared" si="3"/>
        <v>15.27</v>
      </c>
      <c r="H243" s="111"/>
      <c r="I243" s="93"/>
      <c r="J243" s="93" t="s">
        <v>421</v>
      </c>
      <c r="K243" s="93"/>
    </row>
    <row r="244" spans="1:11" ht="27" customHeight="1">
      <c r="A244" s="99">
        <v>240</v>
      </c>
      <c r="B244" s="116" t="s">
        <v>422</v>
      </c>
      <c r="C244" s="116" t="s">
        <v>419</v>
      </c>
      <c r="D244" s="109" t="s">
        <v>423</v>
      </c>
      <c r="E244" s="117">
        <v>16.55</v>
      </c>
      <c r="F244" s="101">
        <v>-12.55</v>
      </c>
      <c r="G244" s="160">
        <f t="shared" si="3"/>
        <v>4</v>
      </c>
      <c r="H244" s="111"/>
      <c r="I244" s="93"/>
      <c r="J244" s="93" t="s">
        <v>421</v>
      </c>
      <c r="K244" s="93"/>
    </row>
    <row r="245" spans="1:11" ht="27" customHeight="1">
      <c r="A245" s="99">
        <v>241</v>
      </c>
      <c r="B245" s="116" t="s">
        <v>422</v>
      </c>
      <c r="C245" s="116" t="s">
        <v>419</v>
      </c>
      <c r="D245" s="109" t="s">
        <v>424</v>
      </c>
      <c r="E245" s="117">
        <v>14.42</v>
      </c>
      <c r="F245" s="101">
        <v>-6.42</v>
      </c>
      <c r="G245" s="160">
        <f t="shared" si="3"/>
        <v>8</v>
      </c>
      <c r="H245" s="111"/>
      <c r="I245" s="93"/>
      <c r="J245" s="93" t="s">
        <v>421</v>
      </c>
      <c r="K245" s="93"/>
    </row>
    <row r="246" spans="1:11" ht="27" customHeight="1">
      <c r="A246" s="99">
        <v>242</v>
      </c>
      <c r="B246" s="116" t="s">
        <v>422</v>
      </c>
      <c r="C246" s="116" t="s">
        <v>419</v>
      </c>
      <c r="D246" s="109" t="s">
        <v>425</v>
      </c>
      <c r="E246" s="117">
        <v>6</v>
      </c>
      <c r="F246" s="101">
        <v>-0.06</v>
      </c>
      <c r="G246" s="160">
        <f t="shared" si="3"/>
        <v>5.94</v>
      </c>
      <c r="H246" s="111"/>
      <c r="I246" s="93"/>
      <c r="J246" s="93" t="s">
        <v>421</v>
      </c>
      <c r="K246" s="93"/>
    </row>
    <row r="247" spans="1:11" ht="27" customHeight="1">
      <c r="A247" s="99">
        <v>243</v>
      </c>
      <c r="B247" s="116" t="s">
        <v>426</v>
      </c>
      <c r="C247" s="116" t="s">
        <v>419</v>
      </c>
      <c r="D247" s="109" t="s">
        <v>427</v>
      </c>
      <c r="E247" s="117">
        <v>71.599999999999994</v>
      </c>
      <c r="F247" s="101">
        <v>-31.6</v>
      </c>
      <c r="G247" s="160">
        <f t="shared" si="3"/>
        <v>39.999999999999993</v>
      </c>
      <c r="H247" s="111"/>
      <c r="I247" s="93"/>
      <c r="J247" s="93" t="s">
        <v>421</v>
      </c>
      <c r="K247" s="93"/>
    </row>
    <row r="248" spans="1:11" ht="27" customHeight="1">
      <c r="A248" s="99">
        <v>244</v>
      </c>
      <c r="B248" s="116" t="s">
        <v>428</v>
      </c>
      <c r="C248" s="116" t="s">
        <v>419</v>
      </c>
      <c r="D248" s="109" t="s">
        <v>429</v>
      </c>
      <c r="E248" s="117">
        <v>24.667065999999998</v>
      </c>
      <c r="F248" s="101">
        <v>-4.6871</v>
      </c>
      <c r="G248" s="160">
        <f t="shared" si="3"/>
        <v>19.979965999999997</v>
      </c>
      <c r="H248" s="111"/>
      <c r="I248" s="93"/>
      <c r="J248" s="93" t="s">
        <v>421</v>
      </c>
      <c r="K248" s="93"/>
    </row>
    <row r="249" spans="1:11" ht="27" customHeight="1">
      <c r="A249" s="99">
        <v>245</v>
      </c>
      <c r="B249" s="116" t="s">
        <v>428</v>
      </c>
      <c r="C249" s="116" t="s">
        <v>419</v>
      </c>
      <c r="D249" s="109" t="s">
        <v>430</v>
      </c>
      <c r="E249" s="117">
        <v>34.819800000000001</v>
      </c>
      <c r="F249" s="101">
        <v>-0.7</v>
      </c>
      <c r="G249" s="160">
        <f t="shared" si="3"/>
        <v>34.119799999999998</v>
      </c>
      <c r="H249" s="111"/>
      <c r="I249" s="93"/>
      <c r="J249" s="93" t="s">
        <v>421</v>
      </c>
      <c r="K249" s="93"/>
    </row>
    <row r="250" spans="1:11" s="92" customFormat="1" ht="27" customHeight="1">
      <c r="A250" s="99">
        <v>246</v>
      </c>
      <c r="B250" s="116" t="s">
        <v>428</v>
      </c>
      <c r="C250" s="116" t="s">
        <v>419</v>
      </c>
      <c r="D250" s="109" t="s">
        <v>431</v>
      </c>
      <c r="E250" s="117">
        <v>64.17</v>
      </c>
      <c r="F250" s="101">
        <v>-28</v>
      </c>
      <c r="G250" s="160">
        <f t="shared" si="3"/>
        <v>36.17</v>
      </c>
      <c r="H250" s="111"/>
      <c r="I250" s="93"/>
      <c r="J250" s="93" t="s">
        <v>421</v>
      </c>
      <c r="K250" s="93"/>
    </row>
    <row r="251" spans="1:11" s="92" customFormat="1" ht="27" customHeight="1">
      <c r="A251" s="99">
        <v>247</v>
      </c>
      <c r="B251" s="116" t="s">
        <v>428</v>
      </c>
      <c r="C251" s="116" t="s">
        <v>419</v>
      </c>
      <c r="D251" s="109" t="s">
        <v>432</v>
      </c>
      <c r="E251" s="117">
        <v>6</v>
      </c>
      <c r="F251" s="101">
        <v>-0.05</v>
      </c>
      <c r="G251" s="160">
        <f t="shared" si="3"/>
        <v>5.95</v>
      </c>
      <c r="H251" s="111"/>
      <c r="I251" s="93"/>
      <c r="J251" s="93" t="s">
        <v>421</v>
      </c>
      <c r="K251" s="93"/>
    </row>
    <row r="252" spans="1:11" ht="27" customHeight="1">
      <c r="A252" s="99">
        <v>248</v>
      </c>
      <c r="B252" s="116" t="s">
        <v>428</v>
      </c>
      <c r="C252" s="116" t="s">
        <v>419</v>
      </c>
      <c r="D252" s="109" t="s">
        <v>433</v>
      </c>
      <c r="E252" s="117">
        <v>23.24</v>
      </c>
      <c r="F252" s="101">
        <v>-5</v>
      </c>
      <c r="G252" s="160">
        <f t="shared" si="3"/>
        <v>18.239999999999998</v>
      </c>
      <c r="H252" s="111"/>
      <c r="I252" s="93"/>
      <c r="J252" s="93" t="s">
        <v>421</v>
      </c>
      <c r="K252" s="93"/>
    </row>
    <row r="253" spans="1:11" s="92" customFormat="1" ht="27" customHeight="1">
      <c r="A253" s="99">
        <v>249</v>
      </c>
      <c r="B253" s="116" t="s">
        <v>434</v>
      </c>
      <c r="C253" s="116" t="s">
        <v>419</v>
      </c>
      <c r="D253" s="109" t="s">
        <v>435</v>
      </c>
      <c r="E253" s="117">
        <v>13.5</v>
      </c>
      <c r="F253" s="101">
        <v>-13.5</v>
      </c>
      <c r="G253" s="160">
        <f t="shared" si="3"/>
        <v>0</v>
      </c>
      <c r="H253" s="111"/>
      <c r="I253" s="93"/>
      <c r="J253" s="93" t="s">
        <v>421</v>
      </c>
      <c r="K253" s="93"/>
    </row>
    <row r="254" spans="1:11" ht="27" customHeight="1">
      <c r="A254" s="99">
        <v>250</v>
      </c>
      <c r="B254" s="116" t="s">
        <v>436</v>
      </c>
      <c r="C254" s="116" t="s">
        <v>419</v>
      </c>
      <c r="D254" s="109" t="s">
        <v>437</v>
      </c>
      <c r="E254" s="117">
        <v>78</v>
      </c>
      <c r="F254" s="101">
        <v>-3.8</v>
      </c>
      <c r="G254" s="160">
        <f t="shared" si="3"/>
        <v>74.2</v>
      </c>
      <c r="H254" s="111"/>
      <c r="I254" s="93"/>
      <c r="J254" s="93" t="s">
        <v>421</v>
      </c>
      <c r="K254" s="93"/>
    </row>
    <row r="255" spans="1:11" s="92" customFormat="1" ht="27" customHeight="1">
      <c r="A255" s="99">
        <v>251</v>
      </c>
      <c r="B255" s="116" t="s">
        <v>436</v>
      </c>
      <c r="C255" s="116" t="s">
        <v>419</v>
      </c>
      <c r="D255" s="109" t="s">
        <v>438</v>
      </c>
      <c r="E255" s="117">
        <v>2</v>
      </c>
      <c r="F255" s="101">
        <v>-2</v>
      </c>
      <c r="G255" s="160">
        <f t="shared" si="3"/>
        <v>0</v>
      </c>
      <c r="H255" s="111"/>
      <c r="I255" s="93"/>
      <c r="J255" s="93" t="s">
        <v>421</v>
      </c>
      <c r="K255" s="93"/>
    </row>
    <row r="256" spans="1:11" ht="27" customHeight="1">
      <c r="A256" s="99">
        <v>252</v>
      </c>
      <c r="B256" s="116" t="s">
        <v>439</v>
      </c>
      <c r="C256" s="116" t="s">
        <v>419</v>
      </c>
      <c r="D256" s="109" t="s">
        <v>440</v>
      </c>
      <c r="E256" s="117">
        <v>8</v>
      </c>
      <c r="F256" s="101">
        <v>-0.1</v>
      </c>
      <c r="G256" s="160">
        <f t="shared" si="3"/>
        <v>7.9</v>
      </c>
      <c r="H256" s="111"/>
      <c r="I256" s="93"/>
      <c r="J256" s="93" t="s">
        <v>421</v>
      </c>
      <c r="K256" s="93"/>
    </row>
    <row r="257" spans="1:11" ht="27" customHeight="1">
      <c r="A257" s="99">
        <v>253</v>
      </c>
      <c r="B257" s="116" t="s">
        <v>441</v>
      </c>
      <c r="C257" s="116" t="s">
        <v>419</v>
      </c>
      <c r="D257" s="109" t="s">
        <v>442</v>
      </c>
      <c r="E257" s="117">
        <v>20</v>
      </c>
      <c r="F257" s="101">
        <v>-6.5019999999999998</v>
      </c>
      <c r="G257" s="160">
        <f t="shared" si="3"/>
        <v>13.498000000000001</v>
      </c>
      <c r="H257" s="111"/>
      <c r="I257" s="93"/>
      <c r="J257" s="93" t="s">
        <v>421</v>
      </c>
      <c r="K257" s="93"/>
    </row>
    <row r="258" spans="1:11" ht="27" customHeight="1">
      <c r="A258" s="99">
        <v>254</v>
      </c>
      <c r="B258" s="116" t="s">
        <v>441</v>
      </c>
      <c r="C258" s="116" t="s">
        <v>419</v>
      </c>
      <c r="D258" s="109" t="s">
        <v>443</v>
      </c>
      <c r="E258" s="117">
        <v>29.5</v>
      </c>
      <c r="F258" s="101">
        <v>-0.75</v>
      </c>
      <c r="G258" s="160">
        <f t="shared" si="3"/>
        <v>28.75</v>
      </c>
      <c r="H258" s="111"/>
      <c r="I258" s="93"/>
      <c r="J258" s="93" t="s">
        <v>421</v>
      </c>
      <c r="K258" s="93"/>
    </row>
    <row r="259" spans="1:11" s="92" customFormat="1" ht="40.5">
      <c r="A259" s="99">
        <v>255</v>
      </c>
      <c r="B259" s="116" t="s">
        <v>441</v>
      </c>
      <c r="C259" s="116" t="s">
        <v>419</v>
      </c>
      <c r="D259" s="109" t="s">
        <v>444</v>
      </c>
      <c r="E259" s="117">
        <v>21.6</v>
      </c>
      <c r="F259" s="101">
        <v>-21.6</v>
      </c>
      <c r="G259" s="160">
        <f t="shared" si="3"/>
        <v>0</v>
      </c>
      <c r="H259" s="111"/>
      <c r="I259" s="93"/>
      <c r="J259" s="93" t="s">
        <v>421</v>
      </c>
      <c r="K259" s="93"/>
    </row>
    <row r="260" spans="1:11" s="92" customFormat="1" ht="40.5">
      <c r="A260" s="99">
        <v>256</v>
      </c>
      <c r="B260" s="116" t="s">
        <v>441</v>
      </c>
      <c r="C260" s="116" t="s">
        <v>419</v>
      </c>
      <c r="D260" s="109" t="s">
        <v>445</v>
      </c>
      <c r="E260" s="117">
        <v>2</v>
      </c>
      <c r="F260" s="101">
        <v>-2</v>
      </c>
      <c r="G260" s="160">
        <f t="shared" si="3"/>
        <v>0</v>
      </c>
      <c r="H260" s="111"/>
      <c r="I260" s="93"/>
      <c r="J260" s="93" t="s">
        <v>421</v>
      </c>
      <c r="K260" s="93"/>
    </row>
    <row r="261" spans="1:11" ht="27" customHeight="1">
      <c r="A261" s="99">
        <v>257</v>
      </c>
      <c r="B261" s="100" t="s">
        <v>441</v>
      </c>
      <c r="C261" s="99" t="s">
        <v>419</v>
      </c>
      <c r="D261" s="109" t="s">
        <v>446</v>
      </c>
      <c r="E261" s="110">
        <v>0</v>
      </c>
      <c r="F261" s="161">
        <v>103.88</v>
      </c>
      <c r="G261" s="160">
        <f t="shared" si="3"/>
        <v>103.88</v>
      </c>
      <c r="H261" s="111" t="s">
        <v>84</v>
      </c>
      <c r="I261" s="93"/>
      <c r="J261" s="93" t="s">
        <v>421</v>
      </c>
      <c r="K261" s="93"/>
    </row>
    <row r="262" spans="1:11" ht="27" customHeight="1">
      <c r="A262" s="99">
        <v>258</v>
      </c>
      <c r="B262" s="100" t="s">
        <v>441</v>
      </c>
      <c r="C262" s="99" t="s">
        <v>419</v>
      </c>
      <c r="D262" s="109" t="s">
        <v>447</v>
      </c>
      <c r="E262" s="110">
        <v>0</v>
      </c>
      <c r="F262" s="161">
        <v>120</v>
      </c>
      <c r="G262" s="160">
        <f t="shared" si="3"/>
        <v>120</v>
      </c>
      <c r="H262" s="111" t="s">
        <v>84</v>
      </c>
      <c r="I262" s="93"/>
      <c r="J262" s="93" t="s">
        <v>421</v>
      </c>
      <c r="K262" s="93"/>
    </row>
    <row r="263" spans="1:11" s="92" customFormat="1" ht="40.5">
      <c r="A263" s="99">
        <v>259</v>
      </c>
      <c r="B263" s="116" t="s">
        <v>448</v>
      </c>
      <c r="C263" s="116" t="s">
        <v>449</v>
      </c>
      <c r="D263" s="109" t="s">
        <v>450</v>
      </c>
      <c r="E263" s="117">
        <v>800</v>
      </c>
      <c r="F263" s="101">
        <v>-600</v>
      </c>
      <c r="G263" s="160">
        <f t="shared" si="3"/>
        <v>200</v>
      </c>
      <c r="H263" s="111"/>
      <c r="I263" s="93"/>
      <c r="J263" s="93" t="s">
        <v>421</v>
      </c>
      <c r="K263" s="93"/>
    </row>
    <row r="264" spans="1:11" ht="27" customHeight="1">
      <c r="A264" s="99">
        <v>260</v>
      </c>
      <c r="B264" s="116" t="s">
        <v>451</v>
      </c>
      <c r="C264" s="116" t="s">
        <v>452</v>
      </c>
      <c r="D264" s="109" t="s">
        <v>453</v>
      </c>
      <c r="E264" s="110">
        <v>10</v>
      </c>
      <c r="F264" s="161">
        <v>-10</v>
      </c>
      <c r="G264" s="160">
        <f t="shared" si="3"/>
        <v>0</v>
      </c>
      <c r="H264" s="109"/>
      <c r="I264" s="93"/>
      <c r="J264" s="93" t="s">
        <v>454</v>
      </c>
      <c r="K264" s="93"/>
    </row>
    <row r="265" spans="1:11" ht="27" customHeight="1">
      <c r="A265" s="99">
        <v>261</v>
      </c>
      <c r="B265" s="116" t="s">
        <v>451</v>
      </c>
      <c r="C265" s="116" t="s">
        <v>455</v>
      </c>
      <c r="D265" s="109" t="s">
        <v>456</v>
      </c>
      <c r="E265" s="117">
        <v>10</v>
      </c>
      <c r="F265" s="101">
        <v>-5.9</v>
      </c>
      <c r="G265" s="160">
        <f t="shared" si="3"/>
        <v>4.0999999999999996</v>
      </c>
      <c r="H265" s="111"/>
      <c r="I265" s="93"/>
      <c r="J265" s="93" t="s">
        <v>96</v>
      </c>
      <c r="K265" s="93"/>
    </row>
    <row r="266" spans="1:11" s="92" customFormat="1" ht="27" customHeight="1">
      <c r="A266" s="99">
        <v>262</v>
      </c>
      <c r="B266" s="116" t="s">
        <v>457</v>
      </c>
      <c r="C266" s="116" t="s">
        <v>419</v>
      </c>
      <c r="D266" s="109" t="s">
        <v>458</v>
      </c>
      <c r="E266" s="117">
        <v>18</v>
      </c>
      <c r="F266" s="101">
        <v>-0.02</v>
      </c>
      <c r="G266" s="160">
        <f t="shared" si="3"/>
        <v>17.98</v>
      </c>
      <c r="H266" s="111"/>
      <c r="I266" s="93"/>
      <c r="J266" s="93" t="s">
        <v>421</v>
      </c>
      <c r="K266" s="93"/>
    </row>
    <row r="267" spans="1:11" s="92" customFormat="1" ht="27" customHeight="1">
      <c r="A267" s="99">
        <v>263</v>
      </c>
      <c r="B267" s="116" t="s">
        <v>457</v>
      </c>
      <c r="C267" s="116" t="s">
        <v>419</v>
      </c>
      <c r="D267" s="109" t="s">
        <v>459</v>
      </c>
      <c r="E267" s="117">
        <v>28.9</v>
      </c>
      <c r="F267" s="101">
        <v>-28.9</v>
      </c>
      <c r="G267" s="160">
        <f t="shared" si="3"/>
        <v>0</v>
      </c>
      <c r="H267" s="111"/>
      <c r="I267" s="93"/>
      <c r="J267" s="93" t="s">
        <v>421</v>
      </c>
      <c r="K267" s="93"/>
    </row>
    <row r="268" spans="1:11" ht="27" customHeight="1">
      <c r="A268" s="99">
        <v>264</v>
      </c>
      <c r="B268" s="100" t="s">
        <v>460</v>
      </c>
      <c r="C268" s="100" t="s">
        <v>461</v>
      </c>
      <c r="D268" s="109" t="s">
        <v>462</v>
      </c>
      <c r="E268" s="110">
        <v>0</v>
      </c>
      <c r="F268" s="161">
        <v>950</v>
      </c>
      <c r="G268" s="160">
        <f t="shared" si="3"/>
        <v>950</v>
      </c>
      <c r="H268" s="111" t="s">
        <v>84</v>
      </c>
      <c r="I268" s="93"/>
      <c r="J268" s="93" t="s">
        <v>454</v>
      </c>
      <c r="K268" s="93"/>
    </row>
    <row r="269" spans="1:11" ht="27" customHeight="1">
      <c r="A269" s="99">
        <v>265</v>
      </c>
      <c r="B269" s="116" t="s">
        <v>463</v>
      </c>
      <c r="C269" s="116" t="s">
        <v>464</v>
      </c>
      <c r="D269" s="109" t="s">
        <v>465</v>
      </c>
      <c r="E269" s="117">
        <v>0</v>
      </c>
      <c r="F269" s="101">
        <v>1500</v>
      </c>
      <c r="G269" s="160">
        <f t="shared" si="3"/>
        <v>1500</v>
      </c>
      <c r="H269" s="111" t="s">
        <v>466</v>
      </c>
      <c r="I269" s="93"/>
      <c r="J269" s="93" t="s">
        <v>158</v>
      </c>
      <c r="K269" s="93"/>
    </row>
    <row r="270" spans="1:11" ht="27" customHeight="1">
      <c r="A270" s="99">
        <v>266</v>
      </c>
      <c r="B270" s="100" t="s">
        <v>463</v>
      </c>
      <c r="C270" s="99" t="s">
        <v>464</v>
      </c>
      <c r="D270" s="109" t="s">
        <v>467</v>
      </c>
      <c r="E270" s="110">
        <v>0</v>
      </c>
      <c r="F270" s="161">
        <v>290</v>
      </c>
      <c r="G270" s="160">
        <f t="shared" si="3"/>
        <v>290</v>
      </c>
      <c r="H270" s="111" t="s">
        <v>84</v>
      </c>
      <c r="I270" s="93"/>
      <c r="J270" s="93" t="s">
        <v>158</v>
      </c>
      <c r="K270" s="93"/>
    </row>
    <row r="271" spans="1:11" ht="27" customHeight="1">
      <c r="A271" s="99">
        <v>267</v>
      </c>
      <c r="B271" s="116" t="s">
        <v>463</v>
      </c>
      <c r="C271" s="116" t="s">
        <v>369</v>
      </c>
      <c r="D271" s="109" t="s">
        <v>468</v>
      </c>
      <c r="E271" s="117">
        <v>200</v>
      </c>
      <c r="F271" s="101">
        <v>-5.6315999999999997</v>
      </c>
      <c r="G271" s="160">
        <f t="shared" si="3"/>
        <v>194.36840000000001</v>
      </c>
      <c r="H271" s="111"/>
      <c r="I271" s="93"/>
      <c r="J271" s="93" t="s">
        <v>158</v>
      </c>
      <c r="K271" s="93"/>
    </row>
    <row r="272" spans="1:11" ht="27" customHeight="1">
      <c r="A272" s="99">
        <v>268</v>
      </c>
      <c r="B272" s="116" t="s">
        <v>463</v>
      </c>
      <c r="C272" s="116" t="s">
        <v>369</v>
      </c>
      <c r="D272" s="109" t="s">
        <v>469</v>
      </c>
      <c r="E272" s="117">
        <v>743</v>
      </c>
      <c r="F272" s="101">
        <v>-149.58107200000001</v>
      </c>
      <c r="G272" s="160">
        <f t="shared" si="3"/>
        <v>593.41892800000005</v>
      </c>
      <c r="H272" s="111"/>
      <c r="I272" s="93"/>
      <c r="J272" s="93" t="s">
        <v>158</v>
      </c>
      <c r="K272" s="93"/>
    </row>
    <row r="273" spans="1:11" ht="27" customHeight="1">
      <c r="A273" s="99">
        <v>269</v>
      </c>
      <c r="B273" s="116" t="s">
        <v>463</v>
      </c>
      <c r="C273" s="116" t="s">
        <v>369</v>
      </c>
      <c r="D273" s="109" t="s">
        <v>465</v>
      </c>
      <c r="E273" s="117">
        <v>0</v>
      </c>
      <c r="F273" s="101">
        <v>1500</v>
      </c>
      <c r="G273" s="160">
        <f t="shared" si="3"/>
        <v>1500</v>
      </c>
      <c r="H273" s="111"/>
      <c r="I273" s="93"/>
      <c r="J273" s="93" t="s">
        <v>158</v>
      </c>
      <c r="K273" s="93"/>
    </row>
    <row r="274" spans="1:11" ht="27" customHeight="1">
      <c r="A274" s="99">
        <v>270</v>
      </c>
      <c r="B274" s="116" t="s">
        <v>463</v>
      </c>
      <c r="C274" s="116" t="s">
        <v>452</v>
      </c>
      <c r="D274" s="109" t="s">
        <v>470</v>
      </c>
      <c r="E274" s="110">
        <v>10</v>
      </c>
      <c r="F274" s="161">
        <v>-3.7</v>
      </c>
      <c r="G274" s="160">
        <f t="shared" si="3"/>
        <v>6.3</v>
      </c>
      <c r="H274" s="109"/>
      <c r="I274" s="93"/>
      <c r="J274" s="93" t="s">
        <v>454</v>
      </c>
      <c r="K274" s="93"/>
    </row>
    <row r="275" spans="1:11" ht="27" customHeight="1">
      <c r="A275" s="99">
        <v>271</v>
      </c>
      <c r="B275" s="116" t="s">
        <v>463</v>
      </c>
      <c r="C275" s="116" t="s">
        <v>452</v>
      </c>
      <c r="D275" s="109" t="s">
        <v>471</v>
      </c>
      <c r="E275" s="110">
        <v>15</v>
      </c>
      <c r="F275" s="161">
        <v>-15</v>
      </c>
      <c r="G275" s="160">
        <f t="shared" si="3"/>
        <v>0</v>
      </c>
      <c r="H275" s="109"/>
      <c r="I275" s="93"/>
      <c r="J275" s="93" t="s">
        <v>454</v>
      </c>
      <c r="K275" s="93"/>
    </row>
    <row r="276" spans="1:11" ht="27" customHeight="1">
      <c r="A276" s="99">
        <v>272</v>
      </c>
      <c r="B276" s="116" t="s">
        <v>463</v>
      </c>
      <c r="C276" s="116" t="s">
        <v>452</v>
      </c>
      <c r="D276" s="109" t="s">
        <v>472</v>
      </c>
      <c r="E276" s="110">
        <v>20</v>
      </c>
      <c r="F276" s="161">
        <v>-20</v>
      </c>
      <c r="G276" s="160">
        <f t="shared" si="3"/>
        <v>0</v>
      </c>
      <c r="H276" s="109"/>
      <c r="I276" s="93"/>
      <c r="J276" s="93" t="s">
        <v>454</v>
      </c>
      <c r="K276" s="93"/>
    </row>
    <row r="277" spans="1:11" ht="27" customHeight="1">
      <c r="A277" s="99">
        <v>273</v>
      </c>
      <c r="B277" s="116" t="s">
        <v>463</v>
      </c>
      <c r="C277" s="116" t="s">
        <v>452</v>
      </c>
      <c r="D277" s="109" t="s">
        <v>473</v>
      </c>
      <c r="E277" s="110">
        <v>5</v>
      </c>
      <c r="F277" s="161">
        <v>-0.2</v>
      </c>
      <c r="G277" s="160">
        <f t="shared" si="3"/>
        <v>4.8</v>
      </c>
      <c r="H277" s="109"/>
      <c r="I277" s="93"/>
      <c r="J277" s="93" t="s">
        <v>454</v>
      </c>
      <c r="K277" s="93"/>
    </row>
    <row r="278" spans="1:11" ht="27" customHeight="1">
      <c r="A278" s="99">
        <v>274</v>
      </c>
      <c r="B278" s="100" t="s">
        <v>463</v>
      </c>
      <c r="C278" s="99" t="s">
        <v>461</v>
      </c>
      <c r="D278" s="109" t="s">
        <v>474</v>
      </c>
      <c r="E278" s="110">
        <v>0</v>
      </c>
      <c r="F278" s="161">
        <v>126.65</v>
      </c>
      <c r="G278" s="160">
        <f t="shared" si="3"/>
        <v>126.65</v>
      </c>
      <c r="H278" s="111" t="s">
        <v>84</v>
      </c>
      <c r="I278" s="93"/>
      <c r="J278" s="93" t="s">
        <v>454</v>
      </c>
      <c r="K278" s="93"/>
    </row>
    <row r="279" spans="1:11" ht="27" customHeight="1">
      <c r="A279" s="99">
        <v>275</v>
      </c>
      <c r="B279" s="100" t="s">
        <v>463</v>
      </c>
      <c r="C279" s="100" t="s">
        <v>461</v>
      </c>
      <c r="D279" s="109" t="s">
        <v>475</v>
      </c>
      <c r="E279" s="110">
        <v>0</v>
      </c>
      <c r="F279" s="161">
        <v>600</v>
      </c>
      <c r="G279" s="160">
        <f t="shared" si="3"/>
        <v>600</v>
      </c>
      <c r="H279" s="111" t="s">
        <v>84</v>
      </c>
      <c r="I279" s="93"/>
      <c r="J279" s="93" t="s">
        <v>454</v>
      </c>
      <c r="K279" s="93"/>
    </row>
    <row r="280" spans="1:11" ht="27" customHeight="1">
      <c r="A280" s="99">
        <v>276</v>
      </c>
      <c r="B280" s="100" t="s">
        <v>463</v>
      </c>
      <c r="C280" s="99" t="s">
        <v>461</v>
      </c>
      <c r="D280" s="109" t="s">
        <v>476</v>
      </c>
      <c r="E280" s="110">
        <v>0</v>
      </c>
      <c r="F280" s="161">
        <v>4626</v>
      </c>
      <c r="G280" s="160">
        <f t="shared" si="3"/>
        <v>4626</v>
      </c>
      <c r="H280" s="111" t="s">
        <v>84</v>
      </c>
      <c r="I280" s="93"/>
      <c r="J280" s="93" t="s">
        <v>454</v>
      </c>
      <c r="K280" s="93"/>
    </row>
    <row r="281" spans="1:11" s="93" customFormat="1" ht="27" customHeight="1">
      <c r="A281" s="99">
        <v>277</v>
      </c>
      <c r="B281" s="100" t="s">
        <v>463</v>
      </c>
      <c r="C281" s="100" t="s">
        <v>461</v>
      </c>
      <c r="D281" s="109" t="s">
        <v>477</v>
      </c>
      <c r="E281" s="110">
        <v>0</v>
      </c>
      <c r="F281" s="101">
        <v>735</v>
      </c>
      <c r="G281" s="106">
        <f t="shared" si="3"/>
        <v>735</v>
      </c>
      <c r="H281" s="111" t="s">
        <v>84</v>
      </c>
    </row>
    <row r="282" spans="1:11" ht="27" customHeight="1">
      <c r="A282" s="99">
        <v>278</v>
      </c>
      <c r="B282" s="100" t="s">
        <v>463</v>
      </c>
      <c r="C282" s="99" t="s">
        <v>461</v>
      </c>
      <c r="D282" s="109" t="s">
        <v>478</v>
      </c>
      <c r="E282" s="110">
        <v>0</v>
      </c>
      <c r="F282" s="161">
        <v>180</v>
      </c>
      <c r="G282" s="160">
        <f t="shared" si="3"/>
        <v>180</v>
      </c>
      <c r="H282" s="111" t="s">
        <v>84</v>
      </c>
      <c r="I282" s="93"/>
      <c r="J282" s="93" t="s">
        <v>454</v>
      </c>
      <c r="K282" s="93"/>
    </row>
    <row r="283" spans="1:11" ht="27" customHeight="1">
      <c r="A283" s="99">
        <v>279</v>
      </c>
      <c r="B283" s="100" t="s">
        <v>463</v>
      </c>
      <c r="C283" s="99" t="s">
        <v>461</v>
      </c>
      <c r="D283" s="109" t="s">
        <v>479</v>
      </c>
      <c r="E283" s="110">
        <v>0</v>
      </c>
      <c r="F283" s="161">
        <v>173</v>
      </c>
      <c r="G283" s="160">
        <f t="shared" si="3"/>
        <v>173</v>
      </c>
      <c r="H283" s="111" t="s">
        <v>84</v>
      </c>
      <c r="I283" s="93"/>
      <c r="J283" s="93" t="s">
        <v>454</v>
      </c>
      <c r="K283" s="93"/>
    </row>
    <row r="284" spans="1:11" ht="27" customHeight="1">
      <c r="A284" s="99">
        <v>280</v>
      </c>
      <c r="B284" s="100" t="s">
        <v>463</v>
      </c>
      <c r="C284" s="99" t="s">
        <v>461</v>
      </c>
      <c r="D284" s="109" t="s">
        <v>480</v>
      </c>
      <c r="E284" s="110">
        <v>0</v>
      </c>
      <c r="F284" s="161">
        <v>56.55</v>
      </c>
      <c r="G284" s="160">
        <f t="shared" si="3"/>
        <v>56.55</v>
      </c>
      <c r="H284" s="111" t="s">
        <v>84</v>
      </c>
      <c r="I284" s="93"/>
      <c r="J284" s="93" t="s">
        <v>454</v>
      </c>
      <c r="K284" s="93"/>
    </row>
    <row r="285" spans="1:11" ht="27" customHeight="1">
      <c r="A285" s="99">
        <v>281</v>
      </c>
      <c r="B285" s="100" t="s">
        <v>463</v>
      </c>
      <c r="C285" s="99" t="s">
        <v>461</v>
      </c>
      <c r="D285" s="109" t="s">
        <v>481</v>
      </c>
      <c r="E285" s="110">
        <v>0</v>
      </c>
      <c r="F285" s="161">
        <v>31.22</v>
      </c>
      <c r="G285" s="160">
        <f t="shared" si="3"/>
        <v>31.22</v>
      </c>
      <c r="H285" s="111" t="s">
        <v>84</v>
      </c>
      <c r="I285" s="93"/>
      <c r="J285" s="93" t="s">
        <v>454</v>
      </c>
      <c r="K285" s="93"/>
    </row>
    <row r="286" spans="1:11" ht="27" customHeight="1">
      <c r="A286" s="99">
        <v>282</v>
      </c>
      <c r="B286" s="100" t="s">
        <v>463</v>
      </c>
      <c r="C286" s="99" t="s">
        <v>461</v>
      </c>
      <c r="D286" s="109" t="s">
        <v>482</v>
      </c>
      <c r="E286" s="110">
        <v>0</v>
      </c>
      <c r="F286" s="161">
        <v>28.94</v>
      </c>
      <c r="G286" s="160">
        <f t="shared" ref="G286:G351" si="5">E286+F286</f>
        <v>28.94</v>
      </c>
      <c r="H286" s="111" t="s">
        <v>84</v>
      </c>
      <c r="I286" s="93"/>
      <c r="J286" s="93" t="s">
        <v>454</v>
      </c>
      <c r="K286" s="93"/>
    </row>
    <row r="287" spans="1:11" s="93" customFormat="1" ht="27" customHeight="1">
      <c r="A287" s="99">
        <v>283</v>
      </c>
      <c r="B287" s="202" t="s">
        <v>463</v>
      </c>
      <c r="C287" s="202" t="s">
        <v>361</v>
      </c>
      <c r="D287" s="203" t="s">
        <v>1116</v>
      </c>
      <c r="E287" s="204">
        <v>64.319999999999993</v>
      </c>
      <c r="F287" s="205">
        <f>-0.695-2.2</f>
        <v>-2.895</v>
      </c>
      <c r="G287" s="206">
        <f>E287+F287</f>
        <v>61.42499999999999</v>
      </c>
      <c r="H287" s="207" t="s">
        <v>1072</v>
      </c>
      <c r="J287" s="93" t="s">
        <v>1115</v>
      </c>
    </row>
    <row r="288" spans="1:11" s="93" customFormat="1" ht="27" customHeight="1">
      <c r="A288" s="99">
        <v>284</v>
      </c>
      <c r="B288" s="202" t="s">
        <v>463</v>
      </c>
      <c r="C288" s="202" t="s">
        <v>361</v>
      </c>
      <c r="D288" s="203" t="s">
        <v>1119</v>
      </c>
      <c r="E288" s="204">
        <v>30.25</v>
      </c>
      <c r="F288" s="205">
        <v>-7.2</v>
      </c>
      <c r="G288" s="206">
        <f>E288+F288</f>
        <v>23.05</v>
      </c>
      <c r="H288" s="207" t="s">
        <v>1072</v>
      </c>
      <c r="J288" s="93" t="s">
        <v>1115</v>
      </c>
    </row>
    <row r="289" spans="1:11" ht="27" customHeight="1">
      <c r="A289" s="99">
        <v>285</v>
      </c>
      <c r="B289" s="116" t="s">
        <v>483</v>
      </c>
      <c r="C289" s="116" t="s">
        <v>449</v>
      </c>
      <c r="D289" s="109" t="s">
        <v>484</v>
      </c>
      <c r="E289" s="117">
        <v>80</v>
      </c>
      <c r="F289" s="101">
        <v>-40</v>
      </c>
      <c r="G289" s="160">
        <f t="shared" si="5"/>
        <v>40</v>
      </c>
      <c r="H289" s="111"/>
      <c r="I289" s="93"/>
      <c r="J289" s="93" t="s">
        <v>421</v>
      </c>
      <c r="K289" s="93"/>
    </row>
    <row r="290" spans="1:11" ht="27" customHeight="1">
      <c r="A290" s="99">
        <v>286</v>
      </c>
      <c r="B290" s="116" t="s">
        <v>485</v>
      </c>
      <c r="C290" s="116" t="s">
        <v>449</v>
      </c>
      <c r="D290" s="109" t="s">
        <v>486</v>
      </c>
      <c r="E290" s="117">
        <v>0</v>
      </c>
      <c r="F290" s="101">
        <v>22.144500000000001</v>
      </c>
      <c r="G290" s="160">
        <f t="shared" si="5"/>
        <v>22.144500000000001</v>
      </c>
      <c r="H290" s="111"/>
      <c r="I290" s="93"/>
      <c r="J290" s="93" t="s">
        <v>421</v>
      </c>
      <c r="K290" s="93"/>
    </row>
    <row r="291" spans="1:11" ht="27" customHeight="1">
      <c r="A291" s="99">
        <v>287</v>
      </c>
      <c r="B291" s="116" t="s">
        <v>487</v>
      </c>
      <c r="C291" s="116" t="s">
        <v>449</v>
      </c>
      <c r="D291" s="109" t="s">
        <v>488</v>
      </c>
      <c r="E291" s="117">
        <v>26.4</v>
      </c>
      <c r="F291" s="101">
        <v>-1.32</v>
      </c>
      <c r="G291" s="160">
        <f t="shared" si="5"/>
        <v>25.08</v>
      </c>
      <c r="H291" s="111"/>
      <c r="I291" s="93"/>
      <c r="J291" s="93" t="s">
        <v>421</v>
      </c>
      <c r="K291" s="93"/>
    </row>
    <row r="292" spans="1:11" ht="27" customHeight="1">
      <c r="A292" s="99">
        <v>288</v>
      </c>
      <c r="B292" s="116" t="s">
        <v>487</v>
      </c>
      <c r="C292" s="116" t="s">
        <v>449</v>
      </c>
      <c r="D292" s="109" t="s">
        <v>489</v>
      </c>
      <c r="E292" s="117">
        <v>8</v>
      </c>
      <c r="F292" s="101">
        <v>-2</v>
      </c>
      <c r="G292" s="160">
        <f t="shared" si="5"/>
        <v>6</v>
      </c>
      <c r="H292" s="111"/>
      <c r="I292" s="93"/>
      <c r="J292" s="93" t="s">
        <v>421</v>
      </c>
      <c r="K292" s="93"/>
    </row>
    <row r="293" spans="1:11" s="92" customFormat="1" ht="27" customHeight="1">
      <c r="A293" s="99">
        <v>289</v>
      </c>
      <c r="B293" s="116" t="s">
        <v>487</v>
      </c>
      <c r="C293" s="116" t="s">
        <v>449</v>
      </c>
      <c r="D293" s="109" t="s">
        <v>490</v>
      </c>
      <c r="E293" s="117">
        <v>60</v>
      </c>
      <c r="F293" s="101">
        <v>-3</v>
      </c>
      <c r="G293" s="160">
        <f t="shared" si="5"/>
        <v>57</v>
      </c>
      <c r="H293" s="111"/>
      <c r="I293" s="93"/>
      <c r="J293" s="93" t="s">
        <v>421</v>
      </c>
      <c r="K293" s="93"/>
    </row>
    <row r="294" spans="1:11" s="92" customFormat="1" ht="40.5">
      <c r="A294" s="99">
        <v>290</v>
      </c>
      <c r="B294" s="116" t="s">
        <v>487</v>
      </c>
      <c r="C294" s="116" t="s">
        <v>449</v>
      </c>
      <c r="D294" s="109" t="s">
        <v>491</v>
      </c>
      <c r="E294" s="117">
        <v>30.5</v>
      </c>
      <c r="F294" s="101">
        <v>-30.5</v>
      </c>
      <c r="G294" s="160">
        <f t="shared" si="5"/>
        <v>0</v>
      </c>
      <c r="H294" s="111"/>
      <c r="I294" s="93"/>
      <c r="J294" s="93" t="s">
        <v>421</v>
      </c>
      <c r="K294" s="93"/>
    </row>
    <row r="295" spans="1:11" s="92" customFormat="1" ht="40.5">
      <c r="A295" s="99">
        <v>291</v>
      </c>
      <c r="B295" s="116" t="s">
        <v>487</v>
      </c>
      <c r="C295" s="116" t="s">
        <v>449</v>
      </c>
      <c r="D295" s="109" t="s">
        <v>492</v>
      </c>
      <c r="E295" s="117">
        <v>83</v>
      </c>
      <c r="F295" s="101">
        <v>-1.008</v>
      </c>
      <c r="G295" s="160">
        <f t="shared" si="5"/>
        <v>81.992000000000004</v>
      </c>
      <c r="H295" s="111"/>
      <c r="I295" s="93"/>
      <c r="J295" s="93" t="s">
        <v>421</v>
      </c>
      <c r="K295" s="93"/>
    </row>
    <row r="296" spans="1:11" s="92" customFormat="1" ht="54">
      <c r="A296" s="99">
        <v>292</v>
      </c>
      <c r="B296" s="116" t="s">
        <v>487</v>
      </c>
      <c r="C296" s="116" t="s">
        <v>449</v>
      </c>
      <c r="D296" s="109" t="s">
        <v>493</v>
      </c>
      <c r="E296" s="117">
        <v>31</v>
      </c>
      <c r="F296" s="101">
        <v>-31</v>
      </c>
      <c r="G296" s="160">
        <f t="shared" si="5"/>
        <v>0</v>
      </c>
      <c r="H296" s="111"/>
      <c r="I296" s="93"/>
      <c r="J296" s="93" t="s">
        <v>421</v>
      </c>
      <c r="K296" s="93"/>
    </row>
    <row r="297" spans="1:11" s="92" customFormat="1" ht="27">
      <c r="A297" s="99">
        <v>293</v>
      </c>
      <c r="B297" s="116" t="s">
        <v>487</v>
      </c>
      <c r="C297" s="116" t="s">
        <v>449</v>
      </c>
      <c r="D297" s="109" t="s">
        <v>494</v>
      </c>
      <c r="E297" s="117">
        <v>29</v>
      </c>
      <c r="F297" s="101">
        <v>-29</v>
      </c>
      <c r="G297" s="160">
        <f t="shared" si="5"/>
        <v>0</v>
      </c>
      <c r="H297" s="111"/>
      <c r="I297" s="93"/>
      <c r="J297" s="93" t="s">
        <v>421</v>
      </c>
      <c r="K297" s="93"/>
    </row>
    <row r="298" spans="1:11" s="92" customFormat="1" ht="27">
      <c r="A298" s="99">
        <v>294</v>
      </c>
      <c r="B298" s="116" t="s">
        <v>487</v>
      </c>
      <c r="C298" s="116" t="s">
        <v>449</v>
      </c>
      <c r="D298" s="109" t="s">
        <v>495</v>
      </c>
      <c r="E298" s="117">
        <v>15.2</v>
      </c>
      <c r="F298" s="101">
        <v>-3.5264000000000002</v>
      </c>
      <c r="G298" s="160">
        <f t="shared" si="5"/>
        <v>11.673599999999999</v>
      </c>
      <c r="H298" s="111"/>
      <c r="I298" s="93"/>
      <c r="J298" s="93" t="s">
        <v>421</v>
      </c>
      <c r="K298" s="93"/>
    </row>
    <row r="299" spans="1:11" s="92" customFormat="1" ht="40.5">
      <c r="A299" s="99">
        <v>295</v>
      </c>
      <c r="B299" s="116" t="s">
        <v>487</v>
      </c>
      <c r="C299" s="116" t="s">
        <v>449</v>
      </c>
      <c r="D299" s="109" t="s">
        <v>496</v>
      </c>
      <c r="E299" s="117">
        <v>79</v>
      </c>
      <c r="F299" s="101">
        <v>-79</v>
      </c>
      <c r="G299" s="160">
        <f t="shared" si="5"/>
        <v>0</v>
      </c>
      <c r="H299" s="111"/>
      <c r="I299" s="93"/>
      <c r="J299" s="93" t="s">
        <v>421</v>
      </c>
      <c r="K299" s="93"/>
    </row>
    <row r="300" spans="1:11" s="92" customFormat="1" ht="27" customHeight="1">
      <c r="A300" s="99">
        <v>296</v>
      </c>
      <c r="B300" s="116" t="s">
        <v>497</v>
      </c>
      <c r="C300" s="116" t="s">
        <v>449</v>
      </c>
      <c r="D300" s="109" t="s">
        <v>498</v>
      </c>
      <c r="E300" s="117">
        <v>50</v>
      </c>
      <c r="F300" s="101">
        <v>-5</v>
      </c>
      <c r="G300" s="160">
        <f t="shared" si="5"/>
        <v>45</v>
      </c>
      <c r="H300" s="111"/>
      <c r="I300" s="93"/>
      <c r="J300" s="93" t="s">
        <v>421</v>
      </c>
      <c r="K300" s="93"/>
    </row>
    <row r="301" spans="1:11" s="92" customFormat="1" ht="27" customHeight="1">
      <c r="A301" s="99">
        <v>297</v>
      </c>
      <c r="B301" s="116" t="s">
        <v>497</v>
      </c>
      <c r="C301" s="116" t="s">
        <v>449</v>
      </c>
      <c r="D301" s="109" t="s">
        <v>499</v>
      </c>
      <c r="E301" s="117">
        <v>40</v>
      </c>
      <c r="F301" s="101">
        <v>-40</v>
      </c>
      <c r="G301" s="160">
        <f t="shared" si="5"/>
        <v>0</v>
      </c>
      <c r="H301" s="111"/>
      <c r="I301" s="93"/>
      <c r="J301" s="93" t="s">
        <v>421</v>
      </c>
      <c r="K301" s="93"/>
    </row>
    <row r="302" spans="1:11" s="92" customFormat="1" ht="27" customHeight="1">
      <c r="A302" s="99">
        <v>298</v>
      </c>
      <c r="B302" s="116" t="s">
        <v>497</v>
      </c>
      <c r="C302" s="116" t="s">
        <v>449</v>
      </c>
      <c r="D302" s="109" t="s">
        <v>495</v>
      </c>
      <c r="E302" s="117">
        <v>22</v>
      </c>
      <c r="F302" s="101">
        <v>-22</v>
      </c>
      <c r="G302" s="160">
        <f t="shared" si="5"/>
        <v>0</v>
      </c>
      <c r="H302" s="111"/>
      <c r="I302" s="93"/>
      <c r="J302" s="93" t="s">
        <v>421</v>
      </c>
      <c r="K302" s="93"/>
    </row>
    <row r="303" spans="1:11" ht="27" customHeight="1">
      <c r="A303" s="99">
        <v>299</v>
      </c>
      <c r="B303" s="116" t="s">
        <v>497</v>
      </c>
      <c r="C303" s="116" t="s">
        <v>449</v>
      </c>
      <c r="D303" s="109" t="s">
        <v>500</v>
      </c>
      <c r="E303" s="117">
        <v>156.80000000000001</v>
      </c>
      <c r="F303" s="101">
        <v>-77</v>
      </c>
      <c r="G303" s="160">
        <f t="shared" si="5"/>
        <v>79.800000000000011</v>
      </c>
      <c r="H303" s="111"/>
      <c r="I303" s="93"/>
      <c r="J303" s="93" t="s">
        <v>421</v>
      </c>
      <c r="K303" s="93"/>
    </row>
    <row r="304" spans="1:11" s="92" customFormat="1" ht="27" customHeight="1">
      <c r="A304" s="99">
        <v>300</v>
      </c>
      <c r="B304" s="116" t="s">
        <v>501</v>
      </c>
      <c r="C304" s="116" t="s">
        <v>449</v>
      </c>
      <c r="D304" s="109" t="s">
        <v>502</v>
      </c>
      <c r="E304" s="117">
        <v>34</v>
      </c>
      <c r="F304" s="101">
        <v>-34</v>
      </c>
      <c r="G304" s="160">
        <f t="shared" si="5"/>
        <v>0</v>
      </c>
      <c r="H304" s="111"/>
      <c r="I304" s="93"/>
      <c r="J304" s="93" t="s">
        <v>421</v>
      </c>
      <c r="K304" s="93"/>
    </row>
    <row r="305" spans="1:11" s="92" customFormat="1" ht="27" customHeight="1">
      <c r="A305" s="99">
        <v>301</v>
      </c>
      <c r="B305" s="116" t="s">
        <v>501</v>
      </c>
      <c r="C305" s="116" t="s">
        <v>449</v>
      </c>
      <c r="D305" s="109" t="s">
        <v>503</v>
      </c>
      <c r="E305" s="117">
        <v>45</v>
      </c>
      <c r="F305" s="101">
        <v>-45</v>
      </c>
      <c r="G305" s="160">
        <f t="shared" si="5"/>
        <v>0</v>
      </c>
      <c r="H305" s="111"/>
      <c r="I305" s="93"/>
      <c r="J305" s="93" t="s">
        <v>421</v>
      </c>
      <c r="K305" s="93"/>
    </row>
    <row r="306" spans="1:11" ht="27" customHeight="1">
      <c r="A306" s="99">
        <v>302</v>
      </c>
      <c r="B306" s="116" t="s">
        <v>504</v>
      </c>
      <c r="C306" s="116" t="s">
        <v>449</v>
      </c>
      <c r="D306" s="109" t="s">
        <v>505</v>
      </c>
      <c r="E306" s="117">
        <v>12</v>
      </c>
      <c r="F306" s="101">
        <v>-3</v>
      </c>
      <c r="G306" s="160">
        <f t="shared" si="5"/>
        <v>9</v>
      </c>
      <c r="H306" s="111"/>
      <c r="I306" s="93"/>
      <c r="J306" s="93" t="s">
        <v>421</v>
      </c>
      <c r="K306" s="93"/>
    </row>
    <row r="307" spans="1:11" s="92" customFormat="1" ht="27" customHeight="1">
      <c r="A307" s="99">
        <v>303</v>
      </c>
      <c r="B307" s="116" t="s">
        <v>504</v>
      </c>
      <c r="C307" s="116" t="s">
        <v>449</v>
      </c>
      <c r="D307" s="109" t="s">
        <v>506</v>
      </c>
      <c r="E307" s="117">
        <v>17</v>
      </c>
      <c r="F307" s="101">
        <v>-17</v>
      </c>
      <c r="G307" s="160">
        <f t="shared" si="5"/>
        <v>0</v>
      </c>
      <c r="H307" s="111"/>
      <c r="I307" s="93"/>
      <c r="J307" s="93" t="s">
        <v>421</v>
      </c>
      <c r="K307" s="93"/>
    </row>
    <row r="308" spans="1:11" s="92" customFormat="1" ht="40.5">
      <c r="A308" s="99">
        <v>304</v>
      </c>
      <c r="B308" s="116" t="s">
        <v>504</v>
      </c>
      <c r="C308" s="116" t="s">
        <v>449</v>
      </c>
      <c r="D308" s="109" t="s">
        <v>507</v>
      </c>
      <c r="E308" s="117">
        <v>240</v>
      </c>
      <c r="F308" s="101">
        <v>-240</v>
      </c>
      <c r="G308" s="160">
        <f t="shared" si="5"/>
        <v>0</v>
      </c>
      <c r="H308" s="111"/>
      <c r="I308" s="93"/>
      <c r="J308" s="93" t="s">
        <v>421</v>
      </c>
      <c r="K308" s="93"/>
    </row>
    <row r="309" spans="1:11" s="92" customFormat="1" ht="27">
      <c r="A309" s="99">
        <v>305</v>
      </c>
      <c r="B309" s="116" t="s">
        <v>504</v>
      </c>
      <c r="C309" s="116" t="s">
        <v>449</v>
      </c>
      <c r="D309" s="109" t="s">
        <v>508</v>
      </c>
      <c r="E309" s="117">
        <v>2000</v>
      </c>
      <c r="F309" s="101">
        <v>-1900</v>
      </c>
      <c r="G309" s="160">
        <f t="shared" si="5"/>
        <v>100</v>
      </c>
      <c r="H309" s="111"/>
      <c r="I309" s="93"/>
      <c r="J309" s="93" t="s">
        <v>421</v>
      </c>
      <c r="K309" s="93"/>
    </row>
    <row r="310" spans="1:11" s="92" customFormat="1" ht="27">
      <c r="A310" s="99">
        <v>306</v>
      </c>
      <c r="B310" s="116" t="s">
        <v>504</v>
      </c>
      <c r="C310" s="116" t="s">
        <v>449</v>
      </c>
      <c r="D310" s="109" t="s">
        <v>509</v>
      </c>
      <c r="E310" s="117">
        <v>5.0488</v>
      </c>
      <c r="F310" s="101">
        <v>-2.6399999999999799E-2</v>
      </c>
      <c r="G310" s="160">
        <f t="shared" si="5"/>
        <v>5.0224000000000002</v>
      </c>
      <c r="H310" s="111"/>
      <c r="I310" s="93"/>
      <c r="J310" s="93" t="s">
        <v>421</v>
      </c>
      <c r="K310" s="93"/>
    </row>
    <row r="311" spans="1:11" s="92" customFormat="1" ht="40.5">
      <c r="A311" s="99">
        <v>307</v>
      </c>
      <c r="B311" s="116" t="s">
        <v>504</v>
      </c>
      <c r="C311" s="116" t="s">
        <v>449</v>
      </c>
      <c r="D311" s="109" t="s">
        <v>510</v>
      </c>
      <c r="E311" s="117">
        <v>178.6</v>
      </c>
      <c r="F311" s="101">
        <v>-178.6</v>
      </c>
      <c r="G311" s="160">
        <f t="shared" si="5"/>
        <v>0</v>
      </c>
      <c r="H311" s="111"/>
      <c r="I311" s="93"/>
      <c r="J311" s="93" t="s">
        <v>421</v>
      </c>
      <c r="K311" s="93"/>
    </row>
    <row r="312" spans="1:11" s="92" customFormat="1" ht="40.5">
      <c r="A312" s="99">
        <v>308</v>
      </c>
      <c r="B312" s="116" t="s">
        <v>504</v>
      </c>
      <c r="C312" s="116" t="s">
        <v>449</v>
      </c>
      <c r="D312" s="109" t="s">
        <v>511</v>
      </c>
      <c r="E312" s="117">
        <v>33.9</v>
      </c>
      <c r="F312" s="101">
        <v>-33.9</v>
      </c>
      <c r="G312" s="160">
        <f t="shared" si="5"/>
        <v>0</v>
      </c>
      <c r="H312" s="111"/>
      <c r="I312" s="93"/>
      <c r="J312" s="93" t="s">
        <v>421</v>
      </c>
      <c r="K312" s="93"/>
    </row>
    <row r="313" spans="1:11" s="92" customFormat="1" ht="40.5">
      <c r="A313" s="99">
        <v>309</v>
      </c>
      <c r="B313" s="116" t="s">
        <v>504</v>
      </c>
      <c r="C313" s="116" t="s">
        <v>449</v>
      </c>
      <c r="D313" s="109" t="s">
        <v>512</v>
      </c>
      <c r="E313" s="117">
        <v>20</v>
      </c>
      <c r="F313" s="101">
        <v>-20</v>
      </c>
      <c r="G313" s="160">
        <f t="shared" si="5"/>
        <v>0</v>
      </c>
      <c r="H313" s="111"/>
      <c r="I313" s="93"/>
      <c r="J313" s="93" t="s">
        <v>421</v>
      </c>
      <c r="K313" s="93"/>
    </row>
    <row r="314" spans="1:11" s="92" customFormat="1" ht="27">
      <c r="A314" s="99">
        <v>310</v>
      </c>
      <c r="B314" s="116" t="s">
        <v>504</v>
      </c>
      <c r="C314" s="116" t="s">
        <v>449</v>
      </c>
      <c r="D314" s="109" t="s">
        <v>513</v>
      </c>
      <c r="E314" s="117">
        <v>12</v>
      </c>
      <c r="F314" s="101">
        <v>-120</v>
      </c>
      <c r="G314" s="160">
        <f t="shared" si="5"/>
        <v>-108</v>
      </c>
      <c r="H314" s="111"/>
      <c r="I314" s="93"/>
      <c r="J314" s="93" t="s">
        <v>421</v>
      </c>
      <c r="K314" s="93"/>
    </row>
    <row r="315" spans="1:11" s="92" customFormat="1" ht="27">
      <c r="A315" s="99">
        <v>311</v>
      </c>
      <c r="B315" s="116" t="s">
        <v>504</v>
      </c>
      <c r="C315" s="116" t="s">
        <v>449</v>
      </c>
      <c r="D315" s="109" t="s">
        <v>514</v>
      </c>
      <c r="E315" s="117">
        <v>38.119999999999997</v>
      </c>
      <c r="F315" s="101">
        <v>-0.02</v>
      </c>
      <c r="G315" s="160">
        <f t="shared" si="5"/>
        <v>38.099999999999994</v>
      </c>
      <c r="H315" s="111"/>
      <c r="I315" s="93"/>
      <c r="J315" s="93" t="s">
        <v>421</v>
      </c>
      <c r="K315" s="93"/>
    </row>
    <row r="316" spans="1:11" s="92" customFormat="1" ht="27">
      <c r="A316" s="99">
        <v>312</v>
      </c>
      <c r="B316" s="116" t="s">
        <v>504</v>
      </c>
      <c r="C316" s="116" t="s">
        <v>449</v>
      </c>
      <c r="D316" s="109" t="s">
        <v>515</v>
      </c>
      <c r="E316" s="117">
        <v>0.32200000000000001</v>
      </c>
      <c r="F316" s="101">
        <v>-3.5999999999999997E-2</v>
      </c>
      <c r="G316" s="160">
        <f t="shared" si="5"/>
        <v>0.28600000000000003</v>
      </c>
      <c r="H316" s="111"/>
      <c r="I316" s="93"/>
      <c r="J316" s="93" t="s">
        <v>421</v>
      </c>
      <c r="K316" s="93"/>
    </row>
    <row r="317" spans="1:11" s="92" customFormat="1" ht="27">
      <c r="A317" s="99">
        <v>313</v>
      </c>
      <c r="B317" s="116" t="s">
        <v>504</v>
      </c>
      <c r="C317" s="116" t="s">
        <v>449</v>
      </c>
      <c r="D317" s="109" t="s">
        <v>516</v>
      </c>
      <c r="E317" s="117">
        <v>80.989400000000003</v>
      </c>
      <c r="F317" s="101">
        <v>-60.089399999999998</v>
      </c>
      <c r="G317" s="160">
        <f t="shared" si="5"/>
        <v>20.900000000000006</v>
      </c>
      <c r="H317" s="111"/>
      <c r="I317" s="93"/>
      <c r="J317" s="93" t="s">
        <v>421</v>
      </c>
      <c r="K317" s="93"/>
    </row>
    <row r="318" spans="1:11" s="92" customFormat="1" ht="27">
      <c r="A318" s="99">
        <v>314</v>
      </c>
      <c r="B318" s="116" t="s">
        <v>504</v>
      </c>
      <c r="C318" s="116" t="s">
        <v>449</v>
      </c>
      <c r="D318" s="109" t="s">
        <v>495</v>
      </c>
      <c r="E318" s="117">
        <v>12</v>
      </c>
      <c r="F318" s="101">
        <v>-12</v>
      </c>
      <c r="G318" s="160">
        <f t="shared" si="5"/>
        <v>0</v>
      </c>
      <c r="H318" s="111"/>
      <c r="I318" s="93"/>
      <c r="J318" s="93" t="s">
        <v>421</v>
      </c>
      <c r="K318" s="93"/>
    </row>
    <row r="319" spans="1:11" s="92" customFormat="1" ht="40.5">
      <c r="A319" s="99">
        <v>315</v>
      </c>
      <c r="B319" s="116" t="s">
        <v>504</v>
      </c>
      <c r="C319" s="116" t="s">
        <v>449</v>
      </c>
      <c r="D319" s="109" t="s">
        <v>517</v>
      </c>
      <c r="E319" s="117">
        <v>59</v>
      </c>
      <c r="F319" s="101">
        <v>-47.851599999999998</v>
      </c>
      <c r="G319" s="160">
        <f t="shared" si="5"/>
        <v>11.148400000000002</v>
      </c>
      <c r="H319" s="111"/>
      <c r="I319" s="93"/>
      <c r="J319" s="93" t="s">
        <v>421</v>
      </c>
      <c r="K319" s="93"/>
    </row>
    <row r="320" spans="1:11" s="92" customFormat="1" ht="27">
      <c r="A320" s="99">
        <v>316</v>
      </c>
      <c r="B320" s="116" t="s">
        <v>504</v>
      </c>
      <c r="C320" s="116" t="s">
        <v>449</v>
      </c>
      <c r="D320" s="109" t="s">
        <v>518</v>
      </c>
      <c r="E320" s="117">
        <v>61.9</v>
      </c>
      <c r="F320" s="101">
        <v>-61.9</v>
      </c>
      <c r="G320" s="160">
        <f t="shared" si="5"/>
        <v>0</v>
      </c>
      <c r="H320" s="111"/>
      <c r="I320" s="93"/>
      <c r="J320" s="93" t="s">
        <v>421</v>
      </c>
      <c r="K320" s="93"/>
    </row>
    <row r="321" spans="1:11" s="92" customFormat="1" ht="27">
      <c r="A321" s="99">
        <v>317</v>
      </c>
      <c r="B321" s="116" t="s">
        <v>504</v>
      </c>
      <c r="C321" s="116" t="s">
        <v>449</v>
      </c>
      <c r="D321" s="109" t="s">
        <v>519</v>
      </c>
      <c r="E321" s="117">
        <v>60</v>
      </c>
      <c r="F321" s="101">
        <v>-60</v>
      </c>
      <c r="G321" s="160">
        <f t="shared" si="5"/>
        <v>0</v>
      </c>
      <c r="H321" s="111"/>
      <c r="I321" s="93"/>
      <c r="J321" s="93" t="s">
        <v>421</v>
      </c>
      <c r="K321" s="93"/>
    </row>
    <row r="322" spans="1:11" s="92" customFormat="1" ht="40.5">
      <c r="A322" s="99">
        <v>318</v>
      </c>
      <c r="B322" s="116" t="s">
        <v>504</v>
      </c>
      <c r="C322" s="116" t="s">
        <v>449</v>
      </c>
      <c r="D322" s="109" t="s">
        <v>520</v>
      </c>
      <c r="E322" s="117">
        <v>79</v>
      </c>
      <c r="F322" s="101">
        <v>-79</v>
      </c>
      <c r="G322" s="160">
        <f t="shared" si="5"/>
        <v>0</v>
      </c>
      <c r="H322" s="111"/>
      <c r="I322" s="93"/>
      <c r="J322" s="93" t="s">
        <v>421</v>
      </c>
      <c r="K322" s="93"/>
    </row>
    <row r="323" spans="1:11" s="92" customFormat="1" ht="27">
      <c r="A323" s="99">
        <v>319</v>
      </c>
      <c r="B323" s="116" t="s">
        <v>504</v>
      </c>
      <c r="C323" s="116" t="s">
        <v>449</v>
      </c>
      <c r="D323" s="109" t="s">
        <v>521</v>
      </c>
      <c r="E323" s="117">
        <v>377</v>
      </c>
      <c r="F323" s="101">
        <v>-358.85</v>
      </c>
      <c r="G323" s="160">
        <f t="shared" si="5"/>
        <v>18.149999999999977</v>
      </c>
      <c r="H323" s="111"/>
      <c r="I323" s="93"/>
      <c r="J323" s="93" t="s">
        <v>421</v>
      </c>
      <c r="K323" s="93"/>
    </row>
    <row r="324" spans="1:11" s="92" customFormat="1" ht="40.5">
      <c r="A324" s="99">
        <v>320</v>
      </c>
      <c r="B324" s="116" t="s">
        <v>522</v>
      </c>
      <c r="C324" s="116" t="s">
        <v>449</v>
      </c>
      <c r="D324" s="109" t="s">
        <v>523</v>
      </c>
      <c r="E324" s="117">
        <v>162.59299999999999</v>
      </c>
      <c r="F324" s="101">
        <v>-144.18600000000001</v>
      </c>
      <c r="G324" s="160">
        <f t="shared" si="5"/>
        <v>18.406999999999982</v>
      </c>
      <c r="H324" s="111"/>
      <c r="I324" s="93"/>
      <c r="J324" s="93" t="s">
        <v>421</v>
      </c>
      <c r="K324" s="93"/>
    </row>
    <row r="325" spans="1:11" s="92" customFormat="1" ht="27">
      <c r="A325" s="99">
        <v>321</v>
      </c>
      <c r="B325" s="116" t="s">
        <v>524</v>
      </c>
      <c r="C325" s="116" t="s">
        <v>449</v>
      </c>
      <c r="D325" s="109" t="s">
        <v>525</v>
      </c>
      <c r="E325" s="117">
        <v>130</v>
      </c>
      <c r="F325" s="101">
        <v>-85</v>
      </c>
      <c r="G325" s="160">
        <f t="shared" si="5"/>
        <v>45</v>
      </c>
      <c r="H325" s="111"/>
      <c r="I325" s="93"/>
      <c r="J325" s="93" t="s">
        <v>421</v>
      </c>
      <c r="K325" s="93"/>
    </row>
    <row r="326" spans="1:11" s="92" customFormat="1" ht="27">
      <c r="A326" s="99">
        <v>322</v>
      </c>
      <c r="B326" s="116" t="s">
        <v>524</v>
      </c>
      <c r="C326" s="116" t="s">
        <v>449</v>
      </c>
      <c r="D326" s="109" t="s">
        <v>526</v>
      </c>
      <c r="E326" s="117">
        <v>151</v>
      </c>
      <c r="F326" s="101">
        <v>-121</v>
      </c>
      <c r="G326" s="160">
        <f t="shared" si="5"/>
        <v>30</v>
      </c>
      <c r="H326" s="111"/>
      <c r="I326" s="93"/>
      <c r="J326" s="93" t="s">
        <v>421</v>
      </c>
      <c r="K326" s="93"/>
    </row>
    <row r="327" spans="1:11" s="92" customFormat="1" ht="27" customHeight="1">
      <c r="A327" s="99">
        <v>323</v>
      </c>
      <c r="B327" s="116" t="s">
        <v>524</v>
      </c>
      <c r="C327" s="116" t="s">
        <v>449</v>
      </c>
      <c r="D327" s="109" t="s">
        <v>527</v>
      </c>
      <c r="E327" s="117">
        <v>109.6</v>
      </c>
      <c r="F327" s="101">
        <v>-30</v>
      </c>
      <c r="G327" s="160">
        <f t="shared" si="5"/>
        <v>79.599999999999994</v>
      </c>
      <c r="H327" s="111"/>
      <c r="I327" s="93"/>
      <c r="J327" s="93" t="s">
        <v>421</v>
      </c>
      <c r="K327" s="93"/>
    </row>
    <row r="328" spans="1:11" s="92" customFormat="1" ht="54">
      <c r="A328" s="99">
        <v>324</v>
      </c>
      <c r="B328" s="116" t="s">
        <v>524</v>
      </c>
      <c r="C328" s="116" t="s">
        <v>449</v>
      </c>
      <c r="D328" s="109" t="s">
        <v>528</v>
      </c>
      <c r="E328" s="117">
        <v>66</v>
      </c>
      <c r="F328" s="101">
        <v>-7.4999999999999997E-3</v>
      </c>
      <c r="G328" s="160">
        <f t="shared" si="5"/>
        <v>65.992500000000007</v>
      </c>
      <c r="H328" s="111"/>
      <c r="I328" s="93"/>
      <c r="J328" s="93" t="s">
        <v>421</v>
      </c>
      <c r="K328" s="93"/>
    </row>
    <row r="329" spans="1:11" s="92" customFormat="1" ht="40.5">
      <c r="A329" s="99">
        <v>325</v>
      </c>
      <c r="B329" s="116" t="s">
        <v>524</v>
      </c>
      <c r="C329" s="116" t="s">
        <v>449</v>
      </c>
      <c r="D329" s="109" t="s">
        <v>529</v>
      </c>
      <c r="E329" s="117">
        <v>103</v>
      </c>
      <c r="F329" s="101">
        <v>-103</v>
      </c>
      <c r="G329" s="160">
        <f t="shared" si="5"/>
        <v>0</v>
      </c>
      <c r="H329" s="111"/>
      <c r="I329" s="93"/>
      <c r="J329" s="93" t="s">
        <v>421</v>
      </c>
      <c r="K329" s="93"/>
    </row>
    <row r="330" spans="1:11" s="92" customFormat="1" ht="27">
      <c r="A330" s="99">
        <v>326</v>
      </c>
      <c r="B330" s="116" t="s">
        <v>530</v>
      </c>
      <c r="C330" s="116" t="s">
        <v>449</v>
      </c>
      <c r="D330" s="109" t="s">
        <v>531</v>
      </c>
      <c r="E330" s="117">
        <v>59.283000000000001</v>
      </c>
      <c r="F330" s="101">
        <v>-39.283000000000001</v>
      </c>
      <c r="G330" s="160">
        <f t="shared" si="5"/>
        <v>20</v>
      </c>
      <c r="H330" s="111"/>
      <c r="I330" s="93"/>
      <c r="J330" s="93" t="s">
        <v>421</v>
      </c>
      <c r="K330" s="93"/>
    </row>
    <row r="331" spans="1:11" s="92" customFormat="1" ht="27">
      <c r="A331" s="99">
        <v>327</v>
      </c>
      <c r="B331" s="116" t="s">
        <v>532</v>
      </c>
      <c r="C331" s="116" t="s">
        <v>449</v>
      </c>
      <c r="D331" s="109" t="s">
        <v>533</v>
      </c>
      <c r="E331" s="117">
        <v>41.78</v>
      </c>
      <c r="F331" s="101">
        <v>-1.5991390000000001</v>
      </c>
      <c r="G331" s="160">
        <f t="shared" si="5"/>
        <v>40.180861</v>
      </c>
      <c r="H331" s="111"/>
      <c r="I331" s="93"/>
      <c r="J331" s="93" t="s">
        <v>421</v>
      </c>
      <c r="K331" s="93"/>
    </row>
    <row r="332" spans="1:11" s="92" customFormat="1" ht="27">
      <c r="A332" s="99">
        <v>328</v>
      </c>
      <c r="B332" s="116" t="s">
        <v>534</v>
      </c>
      <c r="C332" s="116" t="s">
        <v>449</v>
      </c>
      <c r="D332" s="109" t="s">
        <v>535</v>
      </c>
      <c r="E332" s="117">
        <v>75.478250000000003</v>
      </c>
      <c r="F332" s="101">
        <v>-64.568749999999994</v>
      </c>
      <c r="G332" s="160">
        <f t="shared" si="5"/>
        <v>10.909500000000008</v>
      </c>
      <c r="H332" s="111"/>
      <c r="I332" s="93"/>
      <c r="J332" s="93" t="s">
        <v>421</v>
      </c>
      <c r="K332" s="93"/>
    </row>
    <row r="333" spans="1:11">
      <c r="A333" s="99">
        <v>329</v>
      </c>
      <c r="B333" s="116" t="s">
        <v>534</v>
      </c>
      <c r="C333" s="116" t="s">
        <v>449</v>
      </c>
      <c r="D333" s="109" t="s">
        <v>536</v>
      </c>
      <c r="E333" s="117">
        <v>10</v>
      </c>
      <c r="F333" s="101">
        <v>-5</v>
      </c>
      <c r="G333" s="160">
        <f t="shared" si="5"/>
        <v>5</v>
      </c>
      <c r="H333" s="111"/>
      <c r="I333" s="93"/>
      <c r="J333" s="93" t="s">
        <v>421</v>
      </c>
      <c r="K333" s="93"/>
    </row>
    <row r="334" spans="1:11" s="92" customFormat="1" ht="27">
      <c r="A334" s="99">
        <v>330</v>
      </c>
      <c r="B334" s="116" t="s">
        <v>534</v>
      </c>
      <c r="C334" s="116" t="s">
        <v>537</v>
      </c>
      <c r="D334" s="109" t="s">
        <v>538</v>
      </c>
      <c r="E334" s="117">
        <v>30.38</v>
      </c>
      <c r="F334" s="101">
        <v>-30.38</v>
      </c>
      <c r="G334" s="160">
        <f t="shared" si="5"/>
        <v>0</v>
      </c>
      <c r="H334" s="111"/>
      <c r="I334" s="93"/>
      <c r="J334" s="93" t="s">
        <v>421</v>
      </c>
      <c r="K334" s="93"/>
    </row>
    <row r="335" spans="1:11" s="92" customFormat="1" ht="40.5">
      <c r="A335" s="99">
        <v>331</v>
      </c>
      <c r="B335" s="116" t="s">
        <v>539</v>
      </c>
      <c r="C335" s="116" t="s">
        <v>540</v>
      </c>
      <c r="D335" s="109" t="s">
        <v>541</v>
      </c>
      <c r="E335" s="110">
        <v>2687</v>
      </c>
      <c r="F335" s="161">
        <v>-2200</v>
      </c>
      <c r="G335" s="160">
        <f t="shared" si="5"/>
        <v>487</v>
      </c>
      <c r="H335" s="109"/>
      <c r="I335" s="93"/>
      <c r="J335" s="93" t="s">
        <v>454</v>
      </c>
      <c r="K335" s="93"/>
    </row>
    <row r="336" spans="1:11" s="92" customFormat="1" ht="27">
      <c r="A336" s="99">
        <v>332</v>
      </c>
      <c r="B336" s="116" t="s">
        <v>542</v>
      </c>
      <c r="C336" s="116" t="s">
        <v>449</v>
      </c>
      <c r="D336" s="109" t="s">
        <v>543</v>
      </c>
      <c r="E336" s="117">
        <v>2.3565999999999998</v>
      </c>
      <c r="F336" s="101">
        <v>-2.3565999999999998</v>
      </c>
      <c r="G336" s="160">
        <f t="shared" si="5"/>
        <v>0</v>
      </c>
      <c r="H336" s="111"/>
      <c r="I336" s="93"/>
      <c r="J336" s="93" t="s">
        <v>421</v>
      </c>
      <c r="K336" s="93"/>
    </row>
    <row r="337" spans="1:11" ht="27">
      <c r="A337" s="99">
        <v>333</v>
      </c>
      <c r="B337" s="116" t="s">
        <v>542</v>
      </c>
      <c r="C337" s="116" t="s">
        <v>449</v>
      </c>
      <c r="D337" s="109" t="s">
        <v>544</v>
      </c>
      <c r="E337" s="117">
        <v>18.899999999999999</v>
      </c>
      <c r="F337" s="101">
        <v>-15.12</v>
      </c>
      <c r="G337" s="160">
        <f t="shared" si="5"/>
        <v>3.7799999999999994</v>
      </c>
      <c r="H337" s="111"/>
      <c r="I337" s="93"/>
      <c r="J337" s="93" t="s">
        <v>421</v>
      </c>
      <c r="K337" s="93"/>
    </row>
    <row r="338" spans="1:11" s="92" customFormat="1" ht="81">
      <c r="A338" s="99">
        <v>334</v>
      </c>
      <c r="B338" s="116" t="s">
        <v>545</v>
      </c>
      <c r="C338" s="116" t="s">
        <v>449</v>
      </c>
      <c r="D338" s="109" t="s">
        <v>546</v>
      </c>
      <c r="E338" s="117">
        <v>186.44592499999999</v>
      </c>
      <c r="F338" s="101">
        <v>-164.061925</v>
      </c>
      <c r="G338" s="160">
        <f t="shared" si="5"/>
        <v>22.383999999999986</v>
      </c>
      <c r="H338" s="111"/>
      <c r="I338" s="93"/>
      <c r="J338" s="93" t="s">
        <v>421</v>
      </c>
      <c r="K338" s="93"/>
    </row>
    <row r="339" spans="1:11" s="92" customFormat="1" ht="40.5">
      <c r="A339" s="99">
        <v>335</v>
      </c>
      <c r="B339" s="116" t="s">
        <v>547</v>
      </c>
      <c r="C339" s="116" t="s">
        <v>449</v>
      </c>
      <c r="D339" s="109" t="s">
        <v>548</v>
      </c>
      <c r="E339" s="117">
        <v>15</v>
      </c>
      <c r="F339" s="101">
        <v>-15</v>
      </c>
      <c r="G339" s="160">
        <f t="shared" si="5"/>
        <v>0</v>
      </c>
      <c r="H339" s="111"/>
      <c r="I339" s="93"/>
      <c r="J339" s="93" t="s">
        <v>421</v>
      </c>
      <c r="K339" s="93"/>
    </row>
    <row r="340" spans="1:11" s="92" customFormat="1" ht="27">
      <c r="A340" s="99">
        <v>336</v>
      </c>
      <c r="B340" s="116" t="s">
        <v>547</v>
      </c>
      <c r="C340" s="116" t="s">
        <v>449</v>
      </c>
      <c r="D340" s="109" t="s">
        <v>549</v>
      </c>
      <c r="E340" s="117">
        <v>567.37897199999998</v>
      </c>
      <c r="F340" s="101">
        <v>-567.37897199999998</v>
      </c>
      <c r="G340" s="160">
        <f t="shared" si="5"/>
        <v>0</v>
      </c>
      <c r="H340" s="111"/>
      <c r="I340" s="93"/>
      <c r="J340" s="93" t="s">
        <v>421</v>
      </c>
      <c r="K340" s="93"/>
    </row>
    <row r="341" spans="1:11" s="92" customFormat="1" ht="27">
      <c r="A341" s="99">
        <v>337</v>
      </c>
      <c r="B341" s="116" t="s">
        <v>547</v>
      </c>
      <c r="C341" s="116" t="s">
        <v>449</v>
      </c>
      <c r="D341" s="109" t="s">
        <v>550</v>
      </c>
      <c r="E341" s="117">
        <v>55.74</v>
      </c>
      <c r="F341" s="101">
        <v>-51.352499999999999</v>
      </c>
      <c r="G341" s="160">
        <f t="shared" si="5"/>
        <v>4.3875000000000028</v>
      </c>
      <c r="H341" s="111"/>
      <c r="I341" s="93"/>
      <c r="J341" s="93" t="s">
        <v>421</v>
      </c>
      <c r="K341" s="93"/>
    </row>
    <row r="342" spans="1:11" s="92" customFormat="1" ht="27">
      <c r="A342" s="99">
        <v>338</v>
      </c>
      <c r="B342" s="116" t="s">
        <v>547</v>
      </c>
      <c r="C342" s="116" t="s">
        <v>449</v>
      </c>
      <c r="D342" s="109" t="s">
        <v>551</v>
      </c>
      <c r="E342" s="117">
        <v>68</v>
      </c>
      <c r="F342" s="101">
        <v>-680</v>
      </c>
      <c r="G342" s="160">
        <f t="shared" si="5"/>
        <v>-612</v>
      </c>
      <c r="H342" s="111"/>
      <c r="I342" s="93"/>
      <c r="J342" s="93" t="s">
        <v>421</v>
      </c>
      <c r="K342" s="93"/>
    </row>
    <row r="343" spans="1:11" s="92" customFormat="1" ht="27">
      <c r="A343" s="99">
        <v>339</v>
      </c>
      <c r="B343" s="116" t="s">
        <v>547</v>
      </c>
      <c r="C343" s="116" t="s">
        <v>449</v>
      </c>
      <c r="D343" s="109" t="s">
        <v>538</v>
      </c>
      <c r="E343" s="117">
        <v>22</v>
      </c>
      <c r="F343" s="101">
        <v>-22</v>
      </c>
      <c r="G343" s="160">
        <f t="shared" si="5"/>
        <v>0</v>
      </c>
      <c r="H343" s="111"/>
      <c r="I343" s="93"/>
      <c r="J343" s="93" t="s">
        <v>421</v>
      </c>
      <c r="K343" s="93"/>
    </row>
    <row r="344" spans="1:11">
      <c r="A344" s="99">
        <v>340</v>
      </c>
      <c r="B344" s="116" t="s">
        <v>547</v>
      </c>
      <c r="C344" s="116" t="s">
        <v>449</v>
      </c>
      <c r="D344" s="109" t="s">
        <v>552</v>
      </c>
      <c r="E344" s="117">
        <v>100</v>
      </c>
      <c r="F344" s="101">
        <v>-14</v>
      </c>
      <c r="G344" s="160">
        <f t="shared" si="5"/>
        <v>86</v>
      </c>
      <c r="H344" s="111"/>
      <c r="I344" s="93"/>
      <c r="J344" s="93" t="s">
        <v>421</v>
      </c>
      <c r="K344" s="93"/>
    </row>
    <row r="345" spans="1:11" s="92" customFormat="1" ht="40.5">
      <c r="A345" s="99">
        <v>341</v>
      </c>
      <c r="B345" s="116" t="s">
        <v>553</v>
      </c>
      <c r="C345" s="116" t="s">
        <v>449</v>
      </c>
      <c r="D345" s="109" t="s">
        <v>554</v>
      </c>
      <c r="E345" s="117">
        <v>741.80294000000004</v>
      </c>
      <c r="F345" s="101">
        <v>-694.08223999999996</v>
      </c>
      <c r="G345" s="160">
        <f t="shared" si="5"/>
        <v>47.720700000000079</v>
      </c>
      <c r="H345" s="111"/>
      <c r="I345" s="93"/>
      <c r="J345" s="93" t="s">
        <v>421</v>
      </c>
      <c r="K345" s="93"/>
    </row>
    <row r="346" spans="1:11" s="92" customFormat="1">
      <c r="A346" s="99">
        <v>342</v>
      </c>
      <c r="B346" s="116" t="s">
        <v>555</v>
      </c>
      <c r="C346" s="116" t="s">
        <v>449</v>
      </c>
      <c r="D346" s="109" t="s">
        <v>556</v>
      </c>
      <c r="E346" s="117">
        <v>446.43719700000003</v>
      </c>
      <c r="F346" s="101">
        <v>-340.50447200000002</v>
      </c>
      <c r="G346" s="160">
        <f t="shared" si="5"/>
        <v>105.932725</v>
      </c>
      <c r="H346" s="111"/>
      <c r="I346" s="93"/>
      <c r="J346" s="93" t="s">
        <v>421</v>
      </c>
      <c r="K346" s="93"/>
    </row>
    <row r="347" spans="1:11" s="92" customFormat="1" ht="27">
      <c r="A347" s="99">
        <v>343</v>
      </c>
      <c r="B347" s="116" t="s">
        <v>555</v>
      </c>
      <c r="C347" s="116" t="s">
        <v>449</v>
      </c>
      <c r="D347" s="109" t="s">
        <v>557</v>
      </c>
      <c r="E347" s="117">
        <v>22.096716000000001</v>
      </c>
      <c r="F347" s="101">
        <v>-22.096716000000001</v>
      </c>
      <c r="G347" s="160">
        <f t="shared" si="5"/>
        <v>0</v>
      </c>
      <c r="H347" s="111"/>
      <c r="I347" s="93"/>
      <c r="J347" s="93" t="s">
        <v>421</v>
      </c>
      <c r="K347" s="93"/>
    </row>
    <row r="348" spans="1:11" s="92" customFormat="1" ht="27">
      <c r="A348" s="99">
        <v>344</v>
      </c>
      <c r="B348" s="116" t="s">
        <v>555</v>
      </c>
      <c r="C348" s="116" t="s">
        <v>540</v>
      </c>
      <c r="D348" s="109" t="s">
        <v>558</v>
      </c>
      <c r="E348" s="110">
        <v>146</v>
      </c>
      <c r="F348" s="161">
        <v>-100</v>
      </c>
      <c r="G348" s="160">
        <f t="shared" si="5"/>
        <v>46</v>
      </c>
      <c r="H348" s="109"/>
      <c r="I348" s="93"/>
      <c r="J348" s="93" t="s">
        <v>454</v>
      </c>
      <c r="K348" s="93"/>
    </row>
    <row r="349" spans="1:11" ht="27">
      <c r="A349" s="99">
        <v>345</v>
      </c>
      <c r="B349" s="116" t="s">
        <v>555</v>
      </c>
      <c r="C349" s="116" t="s">
        <v>449</v>
      </c>
      <c r="D349" s="109" t="s">
        <v>559</v>
      </c>
      <c r="E349" s="117">
        <v>13.6</v>
      </c>
      <c r="F349" s="101">
        <v>-1</v>
      </c>
      <c r="G349" s="160">
        <f t="shared" si="5"/>
        <v>12.6</v>
      </c>
      <c r="H349" s="111"/>
      <c r="I349" s="93"/>
      <c r="J349" s="93" t="s">
        <v>421</v>
      </c>
      <c r="K349" s="93"/>
    </row>
    <row r="350" spans="1:11">
      <c r="A350" s="99">
        <v>346</v>
      </c>
      <c r="B350" s="116" t="s">
        <v>555</v>
      </c>
      <c r="C350" s="116" t="s">
        <v>449</v>
      </c>
      <c r="D350" s="109" t="s">
        <v>560</v>
      </c>
      <c r="E350" s="117">
        <v>12</v>
      </c>
      <c r="F350" s="101">
        <v>-12</v>
      </c>
      <c r="G350" s="160">
        <f t="shared" si="5"/>
        <v>0</v>
      </c>
      <c r="H350" s="111"/>
      <c r="I350" s="93"/>
      <c r="J350" s="93" t="s">
        <v>421</v>
      </c>
      <c r="K350" s="93"/>
    </row>
    <row r="351" spans="1:11" s="92" customFormat="1" ht="40.5">
      <c r="A351" s="99">
        <v>347</v>
      </c>
      <c r="B351" s="116" t="s">
        <v>555</v>
      </c>
      <c r="C351" s="116" t="s">
        <v>449</v>
      </c>
      <c r="D351" s="109" t="s">
        <v>561</v>
      </c>
      <c r="E351" s="117">
        <v>59.162500000000001</v>
      </c>
      <c r="F351" s="101">
        <v>-59.162500000000001</v>
      </c>
      <c r="G351" s="160">
        <f t="shared" si="5"/>
        <v>0</v>
      </c>
      <c r="H351" s="111"/>
      <c r="I351" s="93"/>
      <c r="J351" s="93" t="s">
        <v>421</v>
      </c>
      <c r="K351" s="93"/>
    </row>
    <row r="352" spans="1:11" s="92" customFormat="1" ht="40.5">
      <c r="A352" s="99">
        <v>348</v>
      </c>
      <c r="B352" s="116" t="s">
        <v>555</v>
      </c>
      <c r="C352" s="116" t="s">
        <v>449</v>
      </c>
      <c r="D352" s="109" t="s">
        <v>562</v>
      </c>
      <c r="E352" s="117">
        <v>1.9672480000000001</v>
      </c>
      <c r="F352" s="101">
        <v>-1.9672480000000001</v>
      </c>
      <c r="G352" s="160">
        <f t="shared" ref="G352:G418" si="6">E352+F352</f>
        <v>0</v>
      </c>
      <c r="H352" s="111"/>
      <c r="I352" s="93"/>
      <c r="J352" s="93" t="s">
        <v>421</v>
      </c>
      <c r="K352" s="93"/>
    </row>
    <row r="353" spans="1:11" s="92" customFormat="1" ht="27">
      <c r="A353" s="99">
        <v>349</v>
      </c>
      <c r="B353" s="116" t="s">
        <v>555</v>
      </c>
      <c r="C353" s="116" t="s">
        <v>449</v>
      </c>
      <c r="D353" s="109" t="s">
        <v>563</v>
      </c>
      <c r="E353" s="117">
        <v>79</v>
      </c>
      <c r="F353" s="101">
        <v>-79</v>
      </c>
      <c r="G353" s="160">
        <f t="shared" si="6"/>
        <v>0</v>
      </c>
      <c r="H353" s="111"/>
      <c r="I353" s="93"/>
      <c r="J353" s="93" t="s">
        <v>421</v>
      </c>
      <c r="K353" s="93"/>
    </row>
    <row r="354" spans="1:11" ht="27">
      <c r="A354" s="99">
        <v>350</v>
      </c>
      <c r="B354" s="100" t="s">
        <v>555</v>
      </c>
      <c r="C354" s="99" t="s">
        <v>449</v>
      </c>
      <c r="D354" s="109" t="s">
        <v>564</v>
      </c>
      <c r="E354" s="110">
        <v>0</v>
      </c>
      <c r="F354" s="161">
        <v>118.6</v>
      </c>
      <c r="G354" s="160">
        <f t="shared" si="6"/>
        <v>118.6</v>
      </c>
      <c r="H354" s="111" t="s">
        <v>84</v>
      </c>
      <c r="I354" s="93"/>
      <c r="J354" s="93" t="s">
        <v>421</v>
      </c>
      <c r="K354" s="93"/>
    </row>
    <row r="355" spans="1:11">
      <c r="A355" s="99">
        <v>351</v>
      </c>
      <c r="B355" s="100" t="s">
        <v>555</v>
      </c>
      <c r="C355" s="100" t="s">
        <v>449</v>
      </c>
      <c r="D355" s="109" t="s">
        <v>565</v>
      </c>
      <c r="E355" s="110">
        <v>0</v>
      </c>
      <c r="F355" s="161">
        <v>3310.8</v>
      </c>
      <c r="G355" s="160">
        <f t="shared" si="6"/>
        <v>3310.8</v>
      </c>
      <c r="H355" s="111" t="s">
        <v>84</v>
      </c>
      <c r="I355" s="93" t="s">
        <v>421</v>
      </c>
      <c r="J355" s="93" t="s">
        <v>421</v>
      </c>
      <c r="K355" s="93"/>
    </row>
    <row r="356" spans="1:11" s="92" customFormat="1" ht="27">
      <c r="A356" s="99">
        <v>352</v>
      </c>
      <c r="B356" s="116" t="s">
        <v>566</v>
      </c>
      <c r="C356" s="116" t="s">
        <v>567</v>
      </c>
      <c r="D356" s="109" t="s">
        <v>538</v>
      </c>
      <c r="E356" s="117">
        <v>107.44</v>
      </c>
      <c r="F356" s="101">
        <v>-107.44</v>
      </c>
      <c r="G356" s="160">
        <f t="shared" si="6"/>
        <v>0</v>
      </c>
      <c r="H356" s="111"/>
      <c r="I356" s="93"/>
      <c r="J356" s="93" t="s">
        <v>421</v>
      </c>
      <c r="K356" s="93"/>
    </row>
    <row r="357" spans="1:11" s="92" customFormat="1" ht="81">
      <c r="A357" s="99">
        <v>353</v>
      </c>
      <c r="B357" s="116" t="s">
        <v>568</v>
      </c>
      <c r="C357" s="116" t="s">
        <v>567</v>
      </c>
      <c r="D357" s="109" t="s">
        <v>554</v>
      </c>
      <c r="E357" s="117">
        <v>1071.1467259999999</v>
      </c>
      <c r="F357" s="101">
        <v>-1051.547726</v>
      </c>
      <c r="G357" s="160">
        <f t="shared" si="6"/>
        <v>19.598999999999933</v>
      </c>
      <c r="H357" s="111"/>
      <c r="I357" s="93"/>
      <c r="J357" s="93" t="s">
        <v>421</v>
      </c>
      <c r="K357" s="93"/>
    </row>
    <row r="358" spans="1:11">
      <c r="A358" s="99">
        <v>354</v>
      </c>
      <c r="B358" s="116" t="s">
        <v>569</v>
      </c>
      <c r="C358" s="116" t="s">
        <v>567</v>
      </c>
      <c r="D358" s="109" t="s">
        <v>570</v>
      </c>
      <c r="E358" s="117">
        <v>80</v>
      </c>
      <c r="F358" s="101">
        <v>-20.97</v>
      </c>
      <c r="G358" s="160">
        <f t="shared" si="6"/>
        <v>59.03</v>
      </c>
      <c r="H358" s="111"/>
      <c r="I358" s="93"/>
      <c r="J358" s="93" t="s">
        <v>421</v>
      </c>
      <c r="K358" s="93"/>
    </row>
    <row r="359" spans="1:11">
      <c r="A359" s="99">
        <v>355</v>
      </c>
      <c r="B359" s="116" t="s">
        <v>569</v>
      </c>
      <c r="C359" s="116" t="s">
        <v>567</v>
      </c>
      <c r="D359" s="109" t="s">
        <v>571</v>
      </c>
      <c r="E359" s="117">
        <v>50</v>
      </c>
      <c r="F359" s="101">
        <v>-50</v>
      </c>
      <c r="G359" s="160">
        <f t="shared" si="6"/>
        <v>0</v>
      </c>
      <c r="H359" s="111"/>
      <c r="I359" s="93"/>
      <c r="J359" s="93" t="s">
        <v>421</v>
      </c>
      <c r="K359" s="93"/>
    </row>
    <row r="360" spans="1:11" s="92" customFormat="1" ht="27">
      <c r="A360" s="99">
        <v>356</v>
      </c>
      <c r="B360" s="116" t="s">
        <v>569</v>
      </c>
      <c r="C360" s="116" t="s">
        <v>567</v>
      </c>
      <c r="D360" s="109" t="s">
        <v>572</v>
      </c>
      <c r="E360" s="117">
        <v>50</v>
      </c>
      <c r="F360" s="101">
        <v>-50</v>
      </c>
      <c r="G360" s="160">
        <f t="shared" si="6"/>
        <v>0</v>
      </c>
      <c r="H360" s="111" t="s">
        <v>573</v>
      </c>
      <c r="I360" s="93"/>
      <c r="J360" s="93" t="s">
        <v>421</v>
      </c>
      <c r="K360" s="93"/>
    </row>
    <row r="361" spans="1:11" s="92" customFormat="1" ht="27">
      <c r="A361" s="99">
        <v>357</v>
      </c>
      <c r="B361" s="116" t="s">
        <v>569</v>
      </c>
      <c r="C361" s="116" t="s">
        <v>567</v>
      </c>
      <c r="D361" s="109" t="s">
        <v>572</v>
      </c>
      <c r="E361" s="117">
        <v>30</v>
      </c>
      <c r="F361" s="101">
        <v>-30</v>
      </c>
      <c r="G361" s="160">
        <f t="shared" si="6"/>
        <v>0</v>
      </c>
      <c r="H361" s="111"/>
      <c r="I361" s="93"/>
      <c r="J361" s="93" t="s">
        <v>421</v>
      </c>
      <c r="K361" s="93"/>
    </row>
    <row r="362" spans="1:11">
      <c r="A362" s="99">
        <v>358</v>
      </c>
      <c r="B362" s="116" t="s">
        <v>574</v>
      </c>
      <c r="C362" s="116" t="s">
        <v>567</v>
      </c>
      <c r="D362" s="109" t="s">
        <v>575</v>
      </c>
      <c r="E362" s="117">
        <v>70</v>
      </c>
      <c r="F362" s="101">
        <v>-50</v>
      </c>
      <c r="G362" s="160">
        <f t="shared" si="6"/>
        <v>20</v>
      </c>
      <c r="H362" s="111"/>
      <c r="I362" s="93"/>
      <c r="J362" s="93" t="s">
        <v>421</v>
      </c>
      <c r="K362" s="93"/>
    </row>
    <row r="363" spans="1:11" s="92" customFormat="1" ht="40.5">
      <c r="A363" s="99">
        <v>359</v>
      </c>
      <c r="B363" s="116" t="s">
        <v>574</v>
      </c>
      <c r="C363" s="116" t="s">
        <v>567</v>
      </c>
      <c r="D363" s="109" t="s">
        <v>576</v>
      </c>
      <c r="E363" s="117">
        <v>37</v>
      </c>
      <c r="F363" s="101">
        <v>-37</v>
      </c>
      <c r="G363" s="160">
        <f t="shared" si="6"/>
        <v>0</v>
      </c>
      <c r="H363" s="111"/>
      <c r="I363" s="93"/>
      <c r="J363" s="93" t="s">
        <v>421</v>
      </c>
      <c r="K363" s="93"/>
    </row>
    <row r="364" spans="1:11">
      <c r="A364" s="99">
        <v>360</v>
      </c>
      <c r="B364" s="116" t="s">
        <v>574</v>
      </c>
      <c r="C364" s="116" t="s">
        <v>567</v>
      </c>
      <c r="D364" s="109" t="s">
        <v>577</v>
      </c>
      <c r="E364" s="117">
        <v>100</v>
      </c>
      <c r="F364" s="101">
        <v>-19.48</v>
      </c>
      <c r="G364" s="160">
        <f t="shared" si="6"/>
        <v>80.52</v>
      </c>
      <c r="H364" s="111"/>
      <c r="I364" s="93"/>
      <c r="J364" s="93" t="s">
        <v>421</v>
      </c>
      <c r="K364" s="93"/>
    </row>
    <row r="365" spans="1:11" s="92" customFormat="1" ht="40.5">
      <c r="A365" s="99">
        <v>361</v>
      </c>
      <c r="B365" s="116" t="s">
        <v>574</v>
      </c>
      <c r="C365" s="116" t="s">
        <v>567</v>
      </c>
      <c r="D365" s="109" t="s">
        <v>578</v>
      </c>
      <c r="E365" s="117">
        <v>258</v>
      </c>
      <c r="F365" s="101">
        <v>-180.24690000000001</v>
      </c>
      <c r="G365" s="160">
        <f t="shared" si="6"/>
        <v>77.753099999999989</v>
      </c>
      <c r="H365" s="111"/>
      <c r="I365" s="93"/>
      <c r="J365" s="93" t="s">
        <v>421</v>
      </c>
      <c r="K365" s="93"/>
    </row>
    <row r="366" spans="1:11" s="92" customFormat="1" ht="27">
      <c r="A366" s="99">
        <v>362</v>
      </c>
      <c r="B366" s="116" t="s">
        <v>574</v>
      </c>
      <c r="C366" s="116" t="s">
        <v>567</v>
      </c>
      <c r="D366" s="109" t="s">
        <v>579</v>
      </c>
      <c r="E366" s="117">
        <v>55</v>
      </c>
      <c r="F366" s="101">
        <v>-42.30771</v>
      </c>
      <c r="G366" s="160">
        <f t="shared" si="6"/>
        <v>12.69229</v>
      </c>
      <c r="H366" s="111"/>
      <c r="I366" s="93"/>
      <c r="J366" s="93" t="s">
        <v>421</v>
      </c>
      <c r="K366" s="93"/>
    </row>
    <row r="367" spans="1:11">
      <c r="A367" s="99">
        <v>363</v>
      </c>
      <c r="B367" s="100" t="s">
        <v>574</v>
      </c>
      <c r="C367" s="100" t="s">
        <v>567</v>
      </c>
      <c r="D367" s="109" t="s">
        <v>580</v>
      </c>
      <c r="E367" s="110">
        <v>0</v>
      </c>
      <c r="F367" s="161">
        <v>43.525199999999998</v>
      </c>
      <c r="G367" s="160">
        <f t="shared" si="6"/>
        <v>43.525199999999998</v>
      </c>
      <c r="H367" s="111" t="s">
        <v>84</v>
      </c>
      <c r="I367" s="93" t="s">
        <v>421</v>
      </c>
      <c r="J367" s="93" t="s">
        <v>421</v>
      </c>
      <c r="K367" s="93"/>
    </row>
    <row r="368" spans="1:11" ht="27">
      <c r="A368" s="99">
        <v>364</v>
      </c>
      <c r="B368" s="100" t="s">
        <v>574</v>
      </c>
      <c r="C368" s="100" t="s">
        <v>567</v>
      </c>
      <c r="D368" s="109" t="s">
        <v>581</v>
      </c>
      <c r="E368" s="110">
        <v>0</v>
      </c>
      <c r="F368" s="161">
        <v>42.5</v>
      </c>
      <c r="G368" s="160">
        <f t="shared" si="6"/>
        <v>42.5</v>
      </c>
      <c r="H368" s="111" t="s">
        <v>84</v>
      </c>
      <c r="I368" s="93" t="s">
        <v>421</v>
      </c>
      <c r="J368" s="93" t="s">
        <v>421</v>
      </c>
      <c r="K368" s="93"/>
    </row>
    <row r="369" spans="1:11">
      <c r="A369" s="99">
        <v>365</v>
      </c>
      <c r="B369" s="100" t="s">
        <v>574</v>
      </c>
      <c r="C369" s="100" t="s">
        <v>567</v>
      </c>
      <c r="D369" s="109" t="s">
        <v>582</v>
      </c>
      <c r="E369" s="110">
        <v>0</v>
      </c>
      <c r="F369" s="161">
        <v>99.43</v>
      </c>
      <c r="G369" s="160">
        <f t="shared" si="6"/>
        <v>99.43</v>
      </c>
      <c r="H369" s="111" t="s">
        <v>84</v>
      </c>
      <c r="I369" s="93" t="s">
        <v>421</v>
      </c>
      <c r="J369" s="93" t="s">
        <v>421</v>
      </c>
      <c r="K369" s="93"/>
    </row>
    <row r="370" spans="1:11" ht="19.5" customHeight="1">
      <c r="A370" s="99">
        <v>366</v>
      </c>
      <c r="B370" s="100" t="s">
        <v>574</v>
      </c>
      <c r="C370" s="99" t="s">
        <v>567</v>
      </c>
      <c r="D370" s="109" t="s">
        <v>583</v>
      </c>
      <c r="E370" s="110">
        <v>0</v>
      </c>
      <c r="F370" s="161">
        <v>150</v>
      </c>
      <c r="G370" s="160">
        <f t="shared" si="6"/>
        <v>150</v>
      </c>
      <c r="H370" s="111" t="s">
        <v>84</v>
      </c>
      <c r="I370" s="93"/>
      <c r="J370" s="93" t="s">
        <v>421</v>
      </c>
      <c r="K370" s="93"/>
    </row>
    <row r="371" spans="1:11" s="92" customFormat="1" ht="27">
      <c r="A371" s="99">
        <v>367</v>
      </c>
      <c r="B371" s="116" t="s">
        <v>584</v>
      </c>
      <c r="C371" s="116" t="s">
        <v>585</v>
      </c>
      <c r="D371" s="109" t="s">
        <v>586</v>
      </c>
      <c r="E371" s="117">
        <v>9</v>
      </c>
      <c r="F371" s="101">
        <v>-6.3</v>
      </c>
      <c r="G371" s="160">
        <f t="shared" si="6"/>
        <v>2.7</v>
      </c>
      <c r="H371" s="111"/>
      <c r="I371" s="93"/>
      <c r="J371" s="93" t="s">
        <v>421</v>
      </c>
      <c r="K371" s="93"/>
    </row>
    <row r="372" spans="1:11" ht="31.5" customHeight="1">
      <c r="A372" s="99">
        <v>368</v>
      </c>
      <c r="B372" s="116" t="s">
        <v>587</v>
      </c>
      <c r="C372" s="116" t="s">
        <v>585</v>
      </c>
      <c r="D372" s="109" t="s">
        <v>588</v>
      </c>
      <c r="E372" s="117">
        <v>100</v>
      </c>
      <c r="F372" s="101">
        <v>-100</v>
      </c>
      <c r="G372" s="160">
        <f t="shared" si="6"/>
        <v>0</v>
      </c>
      <c r="H372" s="111"/>
      <c r="I372" s="93"/>
      <c r="J372" s="93" t="s">
        <v>421</v>
      </c>
      <c r="K372" s="93"/>
    </row>
    <row r="373" spans="1:11" s="92" customFormat="1" ht="54">
      <c r="A373" s="99">
        <v>369</v>
      </c>
      <c r="B373" s="116" t="s">
        <v>587</v>
      </c>
      <c r="C373" s="116" t="s">
        <v>585</v>
      </c>
      <c r="D373" s="109" t="s">
        <v>589</v>
      </c>
      <c r="E373" s="117">
        <v>1054</v>
      </c>
      <c r="F373" s="101">
        <v>-1054</v>
      </c>
      <c r="G373" s="160">
        <f t="shared" si="6"/>
        <v>0</v>
      </c>
      <c r="H373" s="111"/>
      <c r="I373" s="93"/>
      <c r="J373" s="93" t="s">
        <v>421</v>
      </c>
      <c r="K373" s="93"/>
    </row>
    <row r="374" spans="1:11" s="92" customFormat="1" ht="27">
      <c r="A374" s="99">
        <v>370</v>
      </c>
      <c r="B374" s="116" t="s">
        <v>587</v>
      </c>
      <c r="C374" s="116" t="s">
        <v>585</v>
      </c>
      <c r="D374" s="109" t="s">
        <v>590</v>
      </c>
      <c r="E374" s="117">
        <v>113</v>
      </c>
      <c r="F374" s="101">
        <v>-113</v>
      </c>
      <c r="G374" s="160">
        <f t="shared" si="6"/>
        <v>0</v>
      </c>
      <c r="H374" s="111"/>
      <c r="I374" s="93"/>
      <c r="J374" s="93" t="s">
        <v>421</v>
      </c>
      <c r="K374" s="93"/>
    </row>
    <row r="375" spans="1:11" s="92" customFormat="1" ht="27">
      <c r="A375" s="99">
        <v>371</v>
      </c>
      <c r="B375" s="116" t="s">
        <v>591</v>
      </c>
      <c r="C375" s="116" t="s">
        <v>585</v>
      </c>
      <c r="D375" s="109" t="s">
        <v>592</v>
      </c>
      <c r="E375" s="117">
        <v>268.2</v>
      </c>
      <c r="F375" s="101">
        <v>-268.2</v>
      </c>
      <c r="G375" s="160">
        <f t="shared" si="6"/>
        <v>0</v>
      </c>
      <c r="H375" s="111"/>
      <c r="I375" s="93"/>
      <c r="J375" s="93" t="s">
        <v>421</v>
      </c>
      <c r="K375" s="93"/>
    </row>
    <row r="376" spans="1:11" s="92" customFormat="1" ht="40.5">
      <c r="A376" s="99">
        <v>372</v>
      </c>
      <c r="B376" s="116" t="s">
        <v>593</v>
      </c>
      <c r="C376" s="116" t="s">
        <v>585</v>
      </c>
      <c r="D376" s="109" t="s">
        <v>594</v>
      </c>
      <c r="E376" s="117">
        <v>12.036384</v>
      </c>
      <c r="F376" s="101">
        <v>-12.036384</v>
      </c>
      <c r="G376" s="160">
        <f t="shared" si="6"/>
        <v>0</v>
      </c>
      <c r="H376" s="111"/>
      <c r="I376" s="93"/>
      <c r="J376" s="93" t="s">
        <v>421</v>
      </c>
      <c r="K376" s="93"/>
    </row>
    <row r="377" spans="1:11" s="92" customFormat="1" ht="54">
      <c r="A377" s="99">
        <v>373</v>
      </c>
      <c r="B377" s="116" t="s">
        <v>595</v>
      </c>
      <c r="C377" s="116" t="s">
        <v>585</v>
      </c>
      <c r="D377" s="109" t="s">
        <v>596</v>
      </c>
      <c r="E377" s="117">
        <v>501</v>
      </c>
      <c r="F377" s="101">
        <v>-51</v>
      </c>
      <c r="G377" s="160">
        <f t="shared" si="6"/>
        <v>450</v>
      </c>
      <c r="H377" s="111"/>
      <c r="I377" s="93"/>
      <c r="J377" s="93" t="s">
        <v>421</v>
      </c>
      <c r="K377" s="93"/>
    </row>
    <row r="378" spans="1:11" s="92" customFormat="1" ht="40.5">
      <c r="A378" s="99">
        <v>374</v>
      </c>
      <c r="B378" s="116" t="s">
        <v>597</v>
      </c>
      <c r="C378" s="116" t="s">
        <v>585</v>
      </c>
      <c r="D378" s="109" t="s">
        <v>554</v>
      </c>
      <c r="E378" s="117">
        <v>1401.4902440000001</v>
      </c>
      <c r="F378" s="101">
        <v>-1058.7402440000001</v>
      </c>
      <c r="G378" s="160">
        <f t="shared" si="6"/>
        <v>342.75</v>
      </c>
      <c r="H378" s="111"/>
      <c r="I378" s="93"/>
      <c r="J378" s="93" t="s">
        <v>421</v>
      </c>
      <c r="K378" s="93"/>
    </row>
    <row r="379" spans="1:11" s="92" customFormat="1" ht="40.5">
      <c r="A379" s="99">
        <v>375</v>
      </c>
      <c r="B379" s="116" t="s">
        <v>598</v>
      </c>
      <c r="C379" s="116" t="s">
        <v>585</v>
      </c>
      <c r="D379" s="109" t="s">
        <v>599</v>
      </c>
      <c r="E379" s="117">
        <v>332.022919</v>
      </c>
      <c r="F379" s="101">
        <v>-309.03495199999998</v>
      </c>
      <c r="G379" s="160">
        <f t="shared" si="6"/>
        <v>22.987967000000026</v>
      </c>
      <c r="H379" s="111"/>
      <c r="I379" s="93"/>
      <c r="J379" s="93" t="s">
        <v>421</v>
      </c>
      <c r="K379" s="93"/>
    </row>
    <row r="380" spans="1:11" ht="27" customHeight="1">
      <c r="A380" s="99">
        <v>376</v>
      </c>
      <c r="B380" s="116" t="s">
        <v>600</v>
      </c>
      <c r="C380" s="116" t="s">
        <v>585</v>
      </c>
      <c r="D380" s="109" t="s">
        <v>601</v>
      </c>
      <c r="E380" s="117">
        <v>15</v>
      </c>
      <c r="F380" s="101">
        <v>-2</v>
      </c>
      <c r="G380" s="160">
        <f t="shared" si="6"/>
        <v>13</v>
      </c>
      <c r="H380" s="111"/>
      <c r="I380" s="93"/>
      <c r="J380" s="93" t="s">
        <v>421</v>
      </c>
      <c r="K380" s="93"/>
    </row>
    <row r="381" spans="1:11" ht="27" customHeight="1">
      <c r="A381" s="99">
        <v>377</v>
      </c>
      <c r="B381" s="116" t="s">
        <v>600</v>
      </c>
      <c r="C381" s="116" t="s">
        <v>585</v>
      </c>
      <c r="D381" s="109" t="s">
        <v>602</v>
      </c>
      <c r="E381" s="117">
        <v>20</v>
      </c>
      <c r="F381" s="101">
        <v>-8</v>
      </c>
      <c r="G381" s="160">
        <f t="shared" si="6"/>
        <v>12</v>
      </c>
      <c r="H381" s="111"/>
      <c r="I381" s="93"/>
      <c r="J381" s="93" t="s">
        <v>421</v>
      </c>
      <c r="K381" s="93"/>
    </row>
    <row r="382" spans="1:11" ht="27" customHeight="1">
      <c r="A382" s="99">
        <v>378</v>
      </c>
      <c r="B382" s="116" t="s">
        <v>600</v>
      </c>
      <c r="C382" s="116" t="s">
        <v>585</v>
      </c>
      <c r="D382" s="109" t="s">
        <v>603</v>
      </c>
      <c r="E382" s="117">
        <v>30.5</v>
      </c>
      <c r="F382" s="101">
        <v>-1</v>
      </c>
      <c r="G382" s="160">
        <f t="shared" si="6"/>
        <v>29.5</v>
      </c>
      <c r="H382" s="111"/>
      <c r="I382" s="93"/>
      <c r="J382" s="93" t="s">
        <v>421</v>
      </c>
      <c r="K382" s="93"/>
    </row>
    <row r="383" spans="1:11" ht="27" customHeight="1">
      <c r="A383" s="99">
        <v>379</v>
      </c>
      <c r="B383" s="116" t="s">
        <v>600</v>
      </c>
      <c r="C383" s="116" t="s">
        <v>585</v>
      </c>
      <c r="D383" s="109" t="s">
        <v>604</v>
      </c>
      <c r="E383" s="117">
        <v>60</v>
      </c>
      <c r="F383" s="101">
        <v>-12</v>
      </c>
      <c r="G383" s="160">
        <f t="shared" si="6"/>
        <v>48</v>
      </c>
      <c r="H383" s="111"/>
      <c r="I383" s="93"/>
      <c r="J383" s="93" t="s">
        <v>421</v>
      </c>
      <c r="K383" s="93"/>
    </row>
    <row r="384" spans="1:11" s="92" customFormat="1" ht="27">
      <c r="A384" s="99">
        <v>380</v>
      </c>
      <c r="B384" s="116" t="s">
        <v>600</v>
      </c>
      <c r="C384" s="116" t="s">
        <v>585</v>
      </c>
      <c r="D384" s="109" t="s">
        <v>538</v>
      </c>
      <c r="E384" s="117">
        <v>149.84</v>
      </c>
      <c r="F384" s="101">
        <v>-149.84</v>
      </c>
      <c r="G384" s="160">
        <f t="shared" si="6"/>
        <v>0</v>
      </c>
      <c r="H384" s="111"/>
      <c r="I384" s="93"/>
      <c r="J384" s="93" t="s">
        <v>421</v>
      </c>
      <c r="K384" s="93"/>
    </row>
    <row r="385" spans="1:11" s="92" customFormat="1" ht="40.5">
      <c r="A385" s="99">
        <v>381</v>
      </c>
      <c r="B385" s="116" t="s">
        <v>600</v>
      </c>
      <c r="C385" s="116" t="s">
        <v>585</v>
      </c>
      <c r="D385" s="109" t="s">
        <v>605</v>
      </c>
      <c r="E385" s="117">
        <v>45.6</v>
      </c>
      <c r="F385" s="101">
        <v>-1.2</v>
      </c>
      <c r="G385" s="160">
        <f t="shared" si="6"/>
        <v>44.4</v>
      </c>
      <c r="H385" s="111"/>
      <c r="I385" s="93"/>
      <c r="J385" s="93" t="s">
        <v>421</v>
      </c>
      <c r="K385" s="93"/>
    </row>
    <row r="386" spans="1:11" ht="27" customHeight="1">
      <c r="A386" s="99">
        <v>382</v>
      </c>
      <c r="B386" s="100" t="s">
        <v>600</v>
      </c>
      <c r="C386" s="99" t="s">
        <v>585</v>
      </c>
      <c r="D386" s="109" t="s">
        <v>606</v>
      </c>
      <c r="E386" s="110">
        <v>0</v>
      </c>
      <c r="F386" s="161">
        <v>1000</v>
      </c>
      <c r="G386" s="160">
        <f t="shared" si="6"/>
        <v>1000</v>
      </c>
      <c r="H386" s="111" t="s">
        <v>84</v>
      </c>
      <c r="I386" s="93"/>
      <c r="J386" s="93" t="s">
        <v>421</v>
      </c>
      <c r="K386" s="93"/>
    </row>
    <row r="387" spans="1:11" ht="27" customHeight="1">
      <c r="A387" s="99">
        <v>383</v>
      </c>
      <c r="B387" s="116" t="s">
        <v>607</v>
      </c>
      <c r="C387" s="116" t="s">
        <v>449</v>
      </c>
      <c r="D387" s="109" t="s">
        <v>608</v>
      </c>
      <c r="E387" s="117">
        <v>120.36539999999999</v>
      </c>
      <c r="F387" s="101">
        <v>-60</v>
      </c>
      <c r="G387" s="160">
        <f t="shared" si="6"/>
        <v>60.365399999999994</v>
      </c>
      <c r="H387" s="111"/>
      <c r="I387" s="93"/>
      <c r="J387" s="93" t="s">
        <v>421</v>
      </c>
      <c r="K387" s="93"/>
    </row>
    <row r="388" spans="1:11" ht="27" customHeight="1">
      <c r="A388" s="99">
        <v>384</v>
      </c>
      <c r="B388" s="116" t="s">
        <v>607</v>
      </c>
      <c r="C388" s="116" t="s">
        <v>449</v>
      </c>
      <c r="D388" s="109" t="s">
        <v>609</v>
      </c>
      <c r="E388" s="117">
        <v>240</v>
      </c>
      <c r="F388" s="101">
        <v>-114.943</v>
      </c>
      <c r="G388" s="160">
        <f t="shared" si="6"/>
        <v>125.057</v>
      </c>
      <c r="H388" s="111"/>
      <c r="I388" s="93"/>
      <c r="J388" s="93" t="s">
        <v>421</v>
      </c>
      <c r="K388" s="93"/>
    </row>
    <row r="389" spans="1:11" s="92" customFormat="1" ht="54">
      <c r="A389" s="99">
        <v>385</v>
      </c>
      <c r="B389" s="116" t="s">
        <v>607</v>
      </c>
      <c r="C389" s="116" t="s">
        <v>449</v>
      </c>
      <c r="D389" s="109" t="s">
        <v>610</v>
      </c>
      <c r="E389" s="117">
        <v>2.1039970000000001</v>
      </c>
      <c r="F389" s="101">
        <v>-2.1039970000000001</v>
      </c>
      <c r="G389" s="160">
        <f t="shared" si="6"/>
        <v>0</v>
      </c>
      <c r="H389" s="111" t="s">
        <v>611</v>
      </c>
      <c r="I389" s="93"/>
      <c r="J389" s="93" t="s">
        <v>421</v>
      </c>
      <c r="K389" s="93"/>
    </row>
    <row r="390" spans="1:11" s="92" customFormat="1" ht="40.5">
      <c r="A390" s="99">
        <v>386</v>
      </c>
      <c r="B390" s="116" t="s">
        <v>607</v>
      </c>
      <c r="C390" s="116" t="s">
        <v>449</v>
      </c>
      <c r="D390" s="109" t="s">
        <v>612</v>
      </c>
      <c r="E390" s="117">
        <v>330</v>
      </c>
      <c r="F390" s="101">
        <v>-6.1499999999999799</v>
      </c>
      <c r="G390" s="160">
        <f t="shared" si="6"/>
        <v>323.85000000000002</v>
      </c>
      <c r="H390" s="111"/>
      <c r="I390" s="93"/>
      <c r="J390" s="93" t="s">
        <v>421</v>
      </c>
      <c r="K390" s="93"/>
    </row>
    <row r="391" spans="1:11" s="92" customFormat="1" ht="54">
      <c r="A391" s="99">
        <v>387</v>
      </c>
      <c r="B391" s="116" t="s">
        <v>607</v>
      </c>
      <c r="C391" s="116" t="s">
        <v>449</v>
      </c>
      <c r="D391" s="109" t="s">
        <v>613</v>
      </c>
      <c r="E391" s="117">
        <v>126</v>
      </c>
      <c r="F391" s="101">
        <v>-103.794416</v>
      </c>
      <c r="G391" s="160">
        <f t="shared" si="6"/>
        <v>22.205584000000002</v>
      </c>
      <c r="H391" s="111"/>
      <c r="I391" s="93"/>
      <c r="J391" s="93" t="s">
        <v>421</v>
      </c>
      <c r="K391" s="93"/>
    </row>
    <row r="392" spans="1:11" ht="27" customHeight="1">
      <c r="A392" s="99">
        <v>388</v>
      </c>
      <c r="B392" s="116" t="s">
        <v>607</v>
      </c>
      <c r="C392" s="116" t="s">
        <v>614</v>
      </c>
      <c r="D392" s="109" t="s">
        <v>615</v>
      </c>
      <c r="E392" s="117">
        <v>3500</v>
      </c>
      <c r="F392" s="101">
        <v>-3400</v>
      </c>
      <c r="G392" s="160">
        <f t="shared" si="6"/>
        <v>100</v>
      </c>
      <c r="H392" s="111"/>
      <c r="I392" s="93" t="s">
        <v>405</v>
      </c>
      <c r="J392" s="93" t="s">
        <v>92</v>
      </c>
      <c r="K392" s="93"/>
    </row>
    <row r="393" spans="1:11" s="92" customFormat="1" ht="27">
      <c r="A393" s="99">
        <v>389</v>
      </c>
      <c r="B393" s="116" t="s">
        <v>616</v>
      </c>
      <c r="C393" s="116" t="s">
        <v>449</v>
      </c>
      <c r="D393" s="109" t="s">
        <v>617</v>
      </c>
      <c r="E393" s="117">
        <v>631</v>
      </c>
      <c r="F393" s="101">
        <v>-544.57124299999998</v>
      </c>
      <c r="G393" s="160">
        <f t="shared" si="6"/>
        <v>86.428757000000019</v>
      </c>
      <c r="H393" s="111"/>
      <c r="I393" s="93"/>
      <c r="J393" s="93" t="s">
        <v>421</v>
      </c>
      <c r="K393" s="93"/>
    </row>
    <row r="394" spans="1:11" s="92" customFormat="1" ht="40.5">
      <c r="A394" s="99">
        <v>390</v>
      </c>
      <c r="B394" s="116" t="s">
        <v>616</v>
      </c>
      <c r="C394" s="116" t="s">
        <v>449</v>
      </c>
      <c r="D394" s="109" t="s">
        <v>618</v>
      </c>
      <c r="E394" s="117">
        <v>46.897832999999999</v>
      </c>
      <c r="F394" s="101">
        <v>-46.897832999999999</v>
      </c>
      <c r="G394" s="160">
        <f t="shared" si="6"/>
        <v>0</v>
      </c>
      <c r="H394" s="111"/>
      <c r="I394" s="93"/>
      <c r="J394" s="93" t="s">
        <v>421</v>
      </c>
      <c r="K394" s="93"/>
    </row>
    <row r="395" spans="1:11" s="92" customFormat="1" ht="40.5">
      <c r="A395" s="99">
        <v>391</v>
      </c>
      <c r="B395" s="116" t="s">
        <v>616</v>
      </c>
      <c r="C395" s="116" t="s">
        <v>449</v>
      </c>
      <c r="D395" s="109" t="s">
        <v>619</v>
      </c>
      <c r="E395" s="117">
        <v>620</v>
      </c>
      <c r="F395" s="101">
        <v>-615</v>
      </c>
      <c r="G395" s="160">
        <f t="shared" si="6"/>
        <v>5</v>
      </c>
      <c r="H395" s="111"/>
      <c r="I395" s="93"/>
      <c r="J395" s="93" t="s">
        <v>421</v>
      </c>
      <c r="K395" s="93"/>
    </row>
    <row r="396" spans="1:11" ht="27" customHeight="1">
      <c r="A396" s="99">
        <v>392</v>
      </c>
      <c r="B396" s="116" t="s">
        <v>620</v>
      </c>
      <c r="C396" s="116" t="s">
        <v>361</v>
      </c>
      <c r="D396" s="109" t="s">
        <v>621</v>
      </c>
      <c r="E396" s="117">
        <v>663.82799999999997</v>
      </c>
      <c r="F396" s="101">
        <v>-35</v>
      </c>
      <c r="G396" s="160">
        <f t="shared" si="6"/>
        <v>628.82799999999997</v>
      </c>
      <c r="H396" s="111"/>
      <c r="I396" s="93"/>
      <c r="J396" s="93" t="s">
        <v>73</v>
      </c>
      <c r="K396" s="93"/>
    </row>
    <row r="397" spans="1:11" ht="27" customHeight="1">
      <c r="A397" s="99">
        <v>393</v>
      </c>
      <c r="B397" s="116" t="s">
        <v>620</v>
      </c>
      <c r="C397" s="116" t="s">
        <v>361</v>
      </c>
      <c r="D397" s="109" t="s">
        <v>622</v>
      </c>
      <c r="E397" s="117">
        <v>535.32000000000005</v>
      </c>
      <c r="F397" s="101">
        <v>-35</v>
      </c>
      <c r="G397" s="160">
        <f t="shared" si="6"/>
        <v>500.32000000000005</v>
      </c>
      <c r="H397" s="111"/>
      <c r="I397" s="93"/>
      <c r="J397" s="93" t="s">
        <v>73</v>
      </c>
      <c r="K397" s="93"/>
    </row>
    <row r="398" spans="1:11" ht="27" customHeight="1">
      <c r="A398" s="99">
        <v>394</v>
      </c>
      <c r="B398" s="116" t="s">
        <v>620</v>
      </c>
      <c r="C398" s="116" t="s">
        <v>361</v>
      </c>
      <c r="D398" s="109" t="s">
        <v>623</v>
      </c>
      <c r="E398" s="117">
        <v>91.38</v>
      </c>
      <c r="F398" s="101">
        <v>-5</v>
      </c>
      <c r="G398" s="160">
        <f t="shared" si="6"/>
        <v>86.38</v>
      </c>
      <c r="H398" s="111"/>
      <c r="I398" s="93"/>
      <c r="J398" s="93" t="s">
        <v>73</v>
      </c>
      <c r="K398" s="93"/>
    </row>
    <row r="399" spans="1:11" s="92" customFormat="1" ht="27" customHeight="1">
      <c r="A399" s="99">
        <v>395</v>
      </c>
      <c r="B399" s="116" t="s">
        <v>624</v>
      </c>
      <c r="C399" s="116" t="s">
        <v>449</v>
      </c>
      <c r="D399" s="109" t="s">
        <v>625</v>
      </c>
      <c r="E399" s="117">
        <v>79.942190999999994</v>
      </c>
      <c r="F399" s="101">
        <v>-79.942190999999994</v>
      </c>
      <c r="G399" s="160">
        <f t="shared" si="6"/>
        <v>0</v>
      </c>
      <c r="H399" s="111"/>
      <c r="I399" s="93"/>
      <c r="J399" s="93" t="s">
        <v>421</v>
      </c>
      <c r="K399" s="93"/>
    </row>
    <row r="400" spans="1:11" s="92" customFormat="1" ht="27" customHeight="1">
      <c r="A400" s="99">
        <v>396</v>
      </c>
      <c r="B400" s="116" t="s">
        <v>626</v>
      </c>
      <c r="C400" s="116" t="s">
        <v>449</v>
      </c>
      <c r="D400" s="109" t="s">
        <v>627</v>
      </c>
      <c r="E400" s="117">
        <v>1958.7206249999999</v>
      </c>
      <c r="F400" s="101">
        <v>-1890.4563049999999</v>
      </c>
      <c r="G400" s="160">
        <f t="shared" si="6"/>
        <v>68.264319999999998</v>
      </c>
      <c r="H400" s="111"/>
      <c r="I400" s="93"/>
      <c r="J400" s="93" t="s">
        <v>421</v>
      </c>
      <c r="K400" s="93"/>
    </row>
    <row r="401" spans="1:11" s="92" customFormat="1" ht="27" customHeight="1">
      <c r="A401" s="99">
        <v>397</v>
      </c>
      <c r="B401" s="116" t="s">
        <v>626</v>
      </c>
      <c r="C401" s="116" t="s">
        <v>449</v>
      </c>
      <c r="D401" s="109" t="s">
        <v>628</v>
      </c>
      <c r="E401" s="117">
        <v>768.24</v>
      </c>
      <c r="F401" s="101">
        <v>-737.86572000000001</v>
      </c>
      <c r="G401" s="160">
        <f t="shared" si="6"/>
        <v>30.374279999999999</v>
      </c>
      <c r="H401" s="111"/>
      <c r="I401" s="93"/>
      <c r="J401" s="93" t="s">
        <v>421</v>
      </c>
      <c r="K401" s="93"/>
    </row>
    <row r="402" spans="1:11" ht="27" customHeight="1">
      <c r="A402" s="99">
        <v>398</v>
      </c>
      <c r="B402" s="116" t="s">
        <v>629</v>
      </c>
      <c r="C402" s="100" t="s">
        <v>630</v>
      </c>
      <c r="D402" s="162" t="s">
        <v>631</v>
      </c>
      <c r="E402" s="110">
        <v>0</v>
      </c>
      <c r="F402" s="161">
        <v>2000</v>
      </c>
      <c r="G402" s="160">
        <f t="shared" si="6"/>
        <v>2000</v>
      </c>
      <c r="H402" s="111" t="s">
        <v>632</v>
      </c>
      <c r="I402" s="93"/>
      <c r="J402" s="93" t="s">
        <v>96</v>
      </c>
      <c r="K402" s="93"/>
    </row>
    <row r="403" spans="1:11" s="92" customFormat="1" ht="40.5">
      <c r="A403" s="99">
        <v>399</v>
      </c>
      <c r="B403" s="116" t="s">
        <v>629</v>
      </c>
      <c r="C403" s="116" t="s">
        <v>461</v>
      </c>
      <c r="D403" s="109" t="s">
        <v>633</v>
      </c>
      <c r="E403" s="110">
        <v>388</v>
      </c>
      <c r="F403" s="161">
        <v>-280</v>
      </c>
      <c r="G403" s="160">
        <f t="shared" si="6"/>
        <v>108</v>
      </c>
      <c r="H403" s="109"/>
      <c r="I403" s="93"/>
      <c r="J403" s="93" t="s">
        <v>454</v>
      </c>
      <c r="K403" s="93"/>
    </row>
    <row r="404" spans="1:11" s="92" customFormat="1" ht="40.5">
      <c r="A404" s="99">
        <v>400</v>
      </c>
      <c r="B404" s="116" t="s">
        <v>629</v>
      </c>
      <c r="C404" s="116" t="s">
        <v>461</v>
      </c>
      <c r="D404" s="109" t="s">
        <v>634</v>
      </c>
      <c r="E404" s="110">
        <v>70.48</v>
      </c>
      <c r="F404" s="161">
        <v>-70.48</v>
      </c>
      <c r="G404" s="160">
        <f t="shared" si="6"/>
        <v>0</v>
      </c>
      <c r="H404" s="109"/>
      <c r="I404" s="93"/>
      <c r="J404" s="93" t="s">
        <v>454</v>
      </c>
      <c r="K404" s="93"/>
    </row>
    <row r="405" spans="1:11" s="92" customFormat="1" ht="27">
      <c r="A405" s="99">
        <v>401</v>
      </c>
      <c r="B405" s="116" t="s">
        <v>629</v>
      </c>
      <c r="C405" s="116" t="s">
        <v>540</v>
      </c>
      <c r="D405" s="109" t="s">
        <v>635</v>
      </c>
      <c r="E405" s="110">
        <v>271</v>
      </c>
      <c r="F405" s="161">
        <v>-100</v>
      </c>
      <c r="G405" s="160">
        <f t="shared" si="6"/>
        <v>171</v>
      </c>
      <c r="H405" s="109"/>
      <c r="I405" s="93"/>
      <c r="J405" s="93" t="s">
        <v>454</v>
      </c>
      <c r="K405" s="93"/>
    </row>
    <row r="406" spans="1:11" s="92" customFormat="1" ht="40.5">
      <c r="A406" s="99">
        <v>402</v>
      </c>
      <c r="B406" s="116" t="s">
        <v>629</v>
      </c>
      <c r="C406" s="116" t="s">
        <v>540</v>
      </c>
      <c r="D406" s="109" t="s">
        <v>636</v>
      </c>
      <c r="E406" s="110">
        <v>948</v>
      </c>
      <c r="F406" s="161">
        <v>-700</v>
      </c>
      <c r="G406" s="160">
        <f t="shared" si="6"/>
        <v>248</v>
      </c>
      <c r="H406" s="109"/>
      <c r="I406" s="93"/>
      <c r="J406" s="93" t="s">
        <v>454</v>
      </c>
      <c r="K406" s="93"/>
    </row>
    <row r="407" spans="1:11" s="92" customFormat="1" ht="27">
      <c r="A407" s="99">
        <v>403</v>
      </c>
      <c r="B407" s="116" t="s">
        <v>629</v>
      </c>
      <c r="C407" s="116" t="s">
        <v>540</v>
      </c>
      <c r="D407" s="109" t="s">
        <v>637</v>
      </c>
      <c r="E407" s="110">
        <v>1266.3</v>
      </c>
      <c r="F407" s="161">
        <v>-500</v>
      </c>
      <c r="G407" s="160">
        <f t="shared" si="6"/>
        <v>766.3</v>
      </c>
      <c r="H407" s="109"/>
      <c r="I407" s="93"/>
      <c r="J407" s="93" t="s">
        <v>454</v>
      </c>
      <c r="K407" s="93"/>
    </row>
    <row r="408" spans="1:11" s="92" customFormat="1" ht="27">
      <c r="A408" s="99">
        <v>404</v>
      </c>
      <c r="B408" s="116" t="s">
        <v>629</v>
      </c>
      <c r="C408" s="116" t="s">
        <v>540</v>
      </c>
      <c r="D408" s="109" t="s">
        <v>638</v>
      </c>
      <c r="E408" s="110">
        <v>98.67</v>
      </c>
      <c r="F408" s="161">
        <v>-70</v>
      </c>
      <c r="G408" s="160">
        <f t="shared" si="6"/>
        <v>28.67</v>
      </c>
      <c r="H408" s="109"/>
      <c r="I408" s="93"/>
      <c r="J408" s="93" t="s">
        <v>454</v>
      </c>
      <c r="K408" s="93"/>
    </row>
    <row r="409" spans="1:11" ht="27" customHeight="1">
      <c r="A409" s="99">
        <v>405</v>
      </c>
      <c r="B409" s="100" t="s">
        <v>629</v>
      </c>
      <c r="C409" s="99" t="s">
        <v>89</v>
      </c>
      <c r="D409" s="109" t="s">
        <v>639</v>
      </c>
      <c r="E409" s="110">
        <v>0</v>
      </c>
      <c r="F409" s="161">
        <v>20</v>
      </c>
      <c r="G409" s="160">
        <f t="shared" si="6"/>
        <v>20</v>
      </c>
      <c r="H409" s="111" t="s">
        <v>84</v>
      </c>
      <c r="I409" s="93"/>
      <c r="J409" s="93" t="s">
        <v>92</v>
      </c>
      <c r="K409" s="93"/>
    </row>
    <row r="410" spans="1:11" ht="27" customHeight="1">
      <c r="A410" s="99">
        <v>406</v>
      </c>
      <c r="B410" s="100" t="s">
        <v>629</v>
      </c>
      <c r="C410" s="99" t="s">
        <v>89</v>
      </c>
      <c r="D410" s="109" t="s">
        <v>640</v>
      </c>
      <c r="E410" s="110">
        <v>0</v>
      </c>
      <c r="F410" s="161">
        <v>75</v>
      </c>
      <c r="G410" s="160">
        <f t="shared" si="6"/>
        <v>75</v>
      </c>
      <c r="H410" s="111" t="s">
        <v>84</v>
      </c>
      <c r="I410" s="93"/>
      <c r="J410" s="93" t="s">
        <v>92</v>
      </c>
      <c r="K410" s="93"/>
    </row>
    <row r="411" spans="1:11" ht="27" customHeight="1">
      <c r="A411" s="99">
        <v>407</v>
      </c>
      <c r="B411" s="100" t="s">
        <v>629</v>
      </c>
      <c r="C411" s="99" t="s">
        <v>89</v>
      </c>
      <c r="D411" s="109" t="s">
        <v>641</v>
      </c>
      <c r="E411" s="110">
        <v>0</v>
      </c>
      <c r="F411" s="161">
        <v>157</v>
      </c>
      <c r="G411" s="160">
        <f t="shared" si="6"/>
        <v>157</v>
      </c>
      <c r="H411" s="111" t="s">
        <v>84</v>
      </c>
      <c r="I411" s="93"/>
      <c r="J411" s="93" t="s">
        <v>92</v>
      </c>
      <c r="K411" s="93"/>
    </row>
    <row r="412" spans="1:11" ht="27" customHeight="1">
      <c r="A412" s="99">
        <v>408</v>
      </c>
      <c r="B412" s="116" t="s">
        <v>629</v>
      </c>
      <c r="C412" s="116" t="s">
        <v>89</v>
      </c>
      <c r="D412" s="109" t="s">
        <v>90</v>
      </c>
      <c r="E412" s="117">
        <v>0</v>
      </c>
      <c r="F412" s="101">
        <v>7522</v>
      </c>
      <c r="G412" s="160">
        <f t="shared" si="6"/>
        <v>7522</v>
      </c>
      <c r="H412" s="111" t="s">
        <v>91</v>
      </c>
      <c r="I412" s="93"/>
      <c r="J412" s="93" t="s">
        <v>92</v>
      </c>
      <c r="K412" s="93"/>
    </row>
    <row r="413" spans="1:11" s="93" customFormat="1" ht="27" customHeight="1">
      <c r="A413" s="99">
        <v>409</v>
      </c>
      <c r="B413" s="100" t="s">
        <v>629</v>
      </c>
      <c r="C413" s="99" t="s">
        <v>89</v>
      </c>
      <c r="D413" s="109" t="s">
        <v>642</v>
      </c>
      <c r="E413" s="110">
        <v>0</v>
      </c>
      <c r="F413" s="161">
        <v>2000</v>
      </c>
      <c r="G413" s="160">
        <f t="shared" si="6"/>
        <v>2000</v>
      </c>
      <c r="H413" s="111" t="s">
        <v>84</v>
      </c>
      <c r="J413" s="93" t="s">
        <v>92</v>
      </c>
    </row>
    <row r="414" spans="1:11" s="93" customFormat="1" ht="27" customHeight="1">
      <c r="A414" s="99">
        <v>410</v>
      </c>
      <c r="B414" s="202" t="s">
        <v>629</v>
      </c>
      <c r="C414" s="202" t="s">
        <v>361</v>
      </c>
      <c r="D414" s="203" t="s">
        <v>622</v>
      </c>
      <c r="E414" s="204">
        <v>535.32000000000005</v>
      </c>
      <c r="F414" s="205">
        <v>-45.359000000000002</v>
      </c>
      <c r="G414" s="206">
        <f t="shared" si="6"/>
        <v>489.96100000000007</v>
      </c>
      <c r="H414" s="207" t="s">
        <v>1072</v>
      </c>
      <c r="J414" s="93" t="s">
        <v>1115</v>
      </c>
    </row>
    <row r="415" spans="1:11" s="93" customFormat="1" ht="27" customHeight="1">
      <c r="A415" s="99">
        <v>411</v>
      </c>
      <c r="B415" s="202" t="s">
        <v>629</v>
      </c>
      <c r="C415" s="202" t="s">
        <v>241</v>
      </c>
      <c r="D415" s="203" t="s">
        <v>1117</v>
      </c>
      <c r="E415" s="204">
        <v>151.19999999999999</v>
      </c>
      <c r="F415" s="205">
        <v>-1.7675000000000001</v>
      </c>
      <c r="G415" s="206">
        <f t="shared" si="6"/>
        <v>149.43249999999998</v>
      </c>
      <c r="H415" s="207" t="s">
        <v>1072</v>
      </c>
      <c r="J415" s="93" t="s">
        <v>1115</v>
      </c>
    </row>
    <row r="416" spans="1:11" s="93" customFormat="1" ht="27" customHeight="1">
      <c r="A416" s="99">
        <v>412</v>
      </c>
      <c r="B416" s="202" t="s">
        <v>629</v>
      </c>
      <c r="C416" s="202" t="s">
        <v>361</v>
      </c>
      <c r="D416" s="203" t="s">
        <v>1118</v>
      </c>
      <c r="E416" s="204">
        <v>188.75</v>
      </c>
      <c r="F416" s="205">
        <v>-45.3</v>
      </c>
      <c r="G416" s="206">
        <f t="shared" si="6"/>
        <v>143.44999999999999</v>
      </c>
      <c r="H416" s="207" t="s">
        <v>1072</v>
      </c>
      <c r="J416" s="93" t="s">
        <v>1115</v>
      </c>
    </row>
    <row r="417" spans="1:11" s="93" customFormat="1" ht="27" customHeight="1">
      <c r="A417" s="99">
        <v>413</v>
      </c>
      <c r="B417" s="116" t="s">
        <v>643</v>
      </c>
      <c r="C417" s="116" t="s">
        <v>540</v>
      </c>
      <c r="D417" s="109" t="s">
        <v>644</v>
      </c>
      <c r="E417" s="110">
        <v>5</v>
      </c>
      <c r="F417" s="161">
        <v>-5</v>
      </c>
      <c r="G417" s="160">
        <f t="shared" si="6"/>
        <v>0</v>
      </c>
      <c r="H417" s="109"/>
      <c r="J417" s="93" t="s">
        <v>454</v>
      </c>
    </row>
    <row r="418" spans="1:11" s="92" customFormat="1" ht="40.5">
      <c r="A418" s="99">
        <v>414</v>
      </c>
      <c r="B418" s="116" t="s">
        <v>645</v>
      </c>
      <c r="C418" s="116" t="s">
        <v>540</v>
      </c>
      <c r="D418" s="109" t="s">
        <v>646</v>
      </c>
      <c r="E418" s="110">
        <v>1060.3</v>
      </c>
      <c r="F418" s="161">
        <v>-800</v>
      </c>
      <c r="G418" s="160">
        <f t="shared" si="6"/>
        <v>260.29999999999995</v>
      </c>
      <c r="H418" s="109"/>
      <c r="I418" s="93"/>
      <c r="J418" s="93" t="s">
        <v>454</v>
      </c>
      <c r="K418" s="93"/>
    </row>
    <row r="419" spans="1:11" s="92" customFormat="1" ht="40.5">
      <c r="A419" s="99">
        <v>415</v>
      </c>
      <c r="B419" s="116" t="s">
        <v>645</v>
      </c>
      <c r="C419" s="116" t="s">
        <v>540</v>
      </c>
      <c r="D419" s="109" t="s">
        <v>647</v>
      </c>
      <c r="E419" s="110">
        <v>203</v>
      </c>
      <c r="F419" s="161">
        <v>-80</v>
      </c>
      <c r="G419" s="160">
        <f t="shared" ref="G419:G482" si="7">E419+F419</f>
        <v>123</v>
      </c>
      <c r="H419" s="109"/>
      <c r="I419" s="93"/>
      <c r="J419" s="93" t="s">
        <v>454</v>
      </c>
      <c r="K419" s="93"/>
    </row>
    <row r="420" spans="1:11" s="92" customFormat="1" ht="40.5">
      <c r="A420" s="99">
        <v>416</v>
      </c>
      <c r="B420" s="116" t="s">
        <v>645</v>
      </c>
      <c r="C420" s="116" t="s">
        <v>540</v>
      </c>
      <c r="D420" s="109" t="s">
        <v>648</v>
      </c>
      <c r="E420" s="110">
        <v>260</v>
      </c>
      <c r="F420" s="161">
        <v>-230</v>
      </c>
      <c r="G420" s="160">
        <f t="shared" si="7"/>
        <v>30</v>
      </c>
      <c r="H420" s="109"/>
      <c r="I420" s="93"/>
      <c r="J420" s="93" t="s">
        <v>454</v>
      </c>
      <c r="K420" s="93"/>
    </row>
    <row r="421" spans="1:11" s="92" customFormat="1" ht="40.5">
      <c r="A421" s="99">
        <v>417</v>
      </c>
      <c r="B421" s="116" t="s">
        <v>645</v>
      </c>
      <c r="C421" s="116" t="s">
        <v>540</v>
      </c>
      <c r="D421" s="109" t="s">
        <v>649</v>
      </c>
      <c r="E421" s="110">
        <v>409</v>
      </c>
      <c r="F421" s="161">
        <v>-250</v>
      </c>
      <c r="G421" s="160">
        <f t="shared" si="7"/>
        <v>159</v>
      </c>
      <c r="H421" s="109"/>
      <c r="I421" s="93"/>
      <c r="J421" s="93" t="s">
        <v>454</v>
      </c>
      <c r="K421" s="93"/>
    </row>
    <row r="422" spans="1:11" s="92" customFormat="1" ht="40.5">
      <c r="A422" s="99">
        <v>418</v>
      </c>
      <c r="B422" s="116" t="s">
        <v>645</v>
      </c>
      <c r="C422" s="116" t="s">
        <v>540</v>
      </c>
      <c r="D422" s="109" t="s">
        <v>650</v>
      </c>
      <c r="E422" s="110">
        <v>5793</v>
      </c>
      <c r="F422" s="161">
        <v>-3800</v>
      </c>
      <c r="G422" s="160">
        <f t="shared" si="7"/>
        <v>1993</v>
      </c>
      <c r="H422" s="109"/>
      <c r="I422" s="93"/>
      <c r="J422" s="93" t="s">
        <v>454</v>
      </c>
      <c r="K422" s="93"/>
    </row>
    <row r="423" spans="1:11" s="92" customFormat="1" ht="40.5">
      <c r="A423" s="99">
        <v>419</v>
      </c>
      <c r="B423" s="116" t="s">
        <v>645</v>
      </c>
      <c r="C423" s="116" t="s">
        <v>540</v>
      </c>
      <c r="D423" s="109" t="s">
        <v>651</v>
      </c>
      <c r="E423" s="110">
        <v>799</v>
      </c>
      <c r="F423" s="161">
        <v>-150</v>
      </c>
      <c r="G423" s="160">
        <f t="shared" si="7"/>
        <v>649</v>
      </c>
      <c r="H423" s="109"/>
      <c r="I423" s="93"/>
      <c r="J423" s="93" t="s">
        <v>454</v>
      </c>
      <c r="K423" s="93"/>
    </row>
    <row r="424" spans="1:11" s="92" customFormat="1" ht="40.5">
      <c r="A424" s="99">
        <v>420</v>
      </c>
      <c r="B424" s="116" t="s">
        <v>645</v>
      </c>
      <c r="C424" s="116" t="s">
        <v>540</v>
      </c>
      <c r="D424" s="109" t="s">
        <v>652</v>
      </c>
      <c r="E424" s="110">
        <v>1287</v>
      </c>
      <c r="F424" s="161">
        <v>-514.79999999999995</v>
      </c>
      <c r="G424" s="160">
        <f t="shared" si="7"/>
        <v>772.2</v>
      </c>
      <c r="H424" s="109"/>
      <c r="I424" s="93"/>
      <c r="J424" s="93" t="s">
        <v>454</v>
      </c>
      <c r="K424" s="93"/>
    </row>
    <row r="425" spans="1:11" ht="27" customHeight="1">
      <c r="A425" s="99">
        <v>421</v>
      </c>
      <c r="B425" s="100" t="s">
        <v>645</v>
      </c>
      <c r="C425" s="99" t="s">
        <v>540</v>
      </c>
      <c r="D425" s="109" t="s">
        <v>653</v>
      </c>
      <c r="E425" s="110">
        <v>0</v>
      </c>
      <c r="F425" s="161">
        <v>2650</v>
      </c>
      <c r="G425" s="160">
        <f t="shared" si="7"/>
        <v>2650</v>
      </c>
      <c r="H425" s="111" t="s">
        <v>84</v>
      </c>
      <c r="I425" s="93"/>
      <c r="J425" s="93" t="s">
        <v>454</v>
      </c>
      <c r="K425" s="93"/>
    </row>
    <row r="426" spans="1:11" ht="27" customHeight="1">
      <c r="A426" s="99">
        <v>422</v>
      </c>
      <c r="B426" s="116" t="s">
        <v>654</v>
      </c>
      <c r="C426" s="116" t="s">
        <v>540</v>
      </c>
      <c r="D426" s="109" t="s">
        <v>655</v>
      </c>
      <c r="E426" s="110">
        <v>182</v>
      </c>
      <c r="F426" s="161">
        <v>-30</v>
      </c>
      <c r="G426" s="160">
        <f t="shared" si="7"/>
        <v>152</v>
      </c>
      <c r="H426" s="109"/>
      <c r="I426" s="93"/>
      <c r="J426" s="93" t="s">
        <v>454</v>
      </c>
      <c r="K426" s="93"/>
    </row>
    <row r="427" spans="1:11" s="92" customFormat="1" ht="40.5">
      <c r="A427" s="99">
        <v>423</v>
      </c>
      <c r="B427" s="116" t="s">
        <v>654</v>
      </c>
      <c r="C427" s="116" t="s">
        <v>540</v>
      </c>
      <c r="D427" s="109" t="s">
        <v>656</v>
      </c>
      <c r="E427" s="110">
        <v>123</v>
      </c>
      <c r="F427" s="161">
        <v>-100</v>
      </c>
      <c r="G427" s="160">
        <f t="shared" si="7"/>
        <v>23</v>
      </c>
      <c r="H427" s="109"/>
      <c r="I427" s="93"/>
      <c r="J427" s="93" t="s">
        <v>454</v>
      </c>
      <c r="K427" s="93"/>
    </row>
    <row r="428" spans="1:11" s="92" customFormat="1" ht="40.5">
      <c r="A428" s="99">
        <v>424</v>
      </c>
      <c r="B428" s="116" t="s">
        <v>654</v>
      </c>
      <c r="C428" s="116" t="s">
        <v>540</v>
      </c>
      <c r="D428" s="109" t="s">
        <v>657</v>
      </c>
      <c r="E428" s="110">
        <v>329.57</v>
      </c>
      <c r="F428" s="161">
        <v>-120</v>
      </c>
      <c r="G428" s="160">
        <f t="shared" si="7"/>
        <v>209.57</v>
      </c>
      <c r="H428" s="109"/>
      <c r="I428" s="93"/>
      <c r="J428" s="93" t="s">
        <v>454</v>
      </c>
      <c r="K428" s="93"/>
    </row>
    <row r="429" spans="1:11" s="92" customFormat="1" ht="27">
      <c r="A429" s="99">
        <v>425</v>
      </c>
      <c r="B429" s="116" t="s">
        <v>658</v>
      </c>
      <c r="C429" s="116" t="s">
        <v>540</v>
      </c>
      <c r="D429" s="109" t="s">
        <v>659</v>
      </c>
      <c r="E429" s="110">
        <v>203.6</v>
      </c>
      <c r="F429" s="161">
        <v>-100</v>
      </c>
      <c r="G429" s="160">
        <f t="shared" si="7"/>
        <v>103.6</v>
      </c>
      <c r="H429" s="109"/>
      <c r="I429" s="93"/>
      <c r="J429" s="93" t="s">
        <v>454</v>
      </c>
      <c r="K429" s="93"/>
    </row>
    <row r="430" spans="1:11" s="92" customFormat="1" ht="40.5">
      <c r="A430" s="99">
        <v>426</v>
      </c>
      <c r="B430" s="116" t="s">
        <v>660</v>
      </c>
      <c r="C430" s="116" t="s">
        <v>322</v>
      </c>
      <c r="D430" s="109" t="s">
        <v>661</v>
      </c>
      <c r="E430" s="117">
        <v>12.4</v>
      </c>
      <c r="F430" s="101">
        <v>-12.4</v>
      </c>
      <c r="G430" s="160">
        <f t="shared" si="7"/>
        <v>0</v>
      </c>
      <c r="H430" s="111"/>
      <c r="I430" s="93"/>
      <c r="J430" s="93" t="s">
        <v>158</v>
      </c>
      <c r="K430" s="93"/>
    </row>
    <row r="431" spans="1:11" s="92" customFormat="1" ht="27">
      <c r="A431" s="99">
        <v>427</v>
      </c>
      <c r="B431" s="116" t="s">
        <v>662</v>
      </c>
      <c r="C431" s="116" t="s">
        <v>322</v>
      </c>
      <c r="D431" s="109" t="s">
        <v>663</v>
      </c>
      <c r="E431" s="117">
        <v>280</v>
      </c>
      <c r="F431" s="101">
        <v>-280</v>
      </c>
      <c r="G431" s="160">
        <f t="shared" si="7"/>
        <v>0</v>
      </c>
      <c r="H431" s="111"/>
      <c r="I431" s="93"/>
      <c r="J431" s="93" t="s">
        <v>158</v>
      </c>
      <c r="K431" s="93"/>
    </row>
    <row r="432" spans="1:11" s="92" customFormat="1" ht="27">
      <c r="A432" s="99">
        <v>428</v>
      </c>
      <c r="B432" s="116" t="s">
        <v>662</v>
      </c>
      <c r="C432" s="116" t="s">
        <v>322</v>
      </c>
      <c r="D432" s="109" t="s">
        <v>664</v>
      </c>
      <c r="E432" s="117">
        <v>105</v>
      </c>
      <c r="F432" s="101">
        <v>-105</v>
      </c>
      <c r="G432" s="160">
        <f t="shared" si="7"/>
        <v>0</v>
      </c>
      <c r="H432" s="111"/>
      <c r="I432" s="93"/>
      <c r="J432" s="93" t="s">
        <v>158</v>
      </c>
      <c r="K432" s="93"/>
    </row>
    <row r="433" spans="1:11" s="92" customFormat="1" ht="27">
      <c r="A433" s="99">
        <v>429</v>
      </c>
      <c r="B433" s="116" t="s">
        <v>665</v>
      </c>
      <c r="C433" s="116" t="s">
        <v>322</v>
      </c>
      <c r="D433" s="109" t="s">
        <v>666</v>
      </c>
      <c r="E433" s="117">
        <v>101.57652899999999</v>
      </c>
      <c r="F433" s="101">
        <v>-101.57652899999999</v>
      </c>
      <c r="G433" s="160">
        <f t="shared" si="7"/>
        <v>0</v>
      </c>
      <c r="H433" s="111"/>
      <c r="I433" s="93"/>
      <c r="J433" s="93" t="s">
        <v>158</v>
      </c>
      <c r="K433" s="93"/>
    </row>
    <row r="434" spans="1:11" s="93" customFormat="1" ht="27" customHeight="1">
      <c r="A434" s="99">
        <v>430</v>
      </c>
      <c r="B434" s="116" t="s">
        <v>667</v>
      </c>
      <c r="C434" s="116" t="s">
        <v>668</v>
      </c>
      <c r="D434" s="109" t="s">
        <v>669</v>
      </c>
      <c r="E434" s="117">
        <v>200</v>
      </c>
      <c r="F434" s="101">
        <v>-170</v>
      </c>
      <c r="G434" s="160">
        <f t="shared" si="7"/>
        <v>30</v>
      </c>
      <c r="H434" s="111"/>
      <c r="J434" s="93" t="s">
        <v>158</v>
      </c>
    </row>
    <row r="435" spans="1:11" s="93" customFormat="1" ht="27" customHeight="1">
      <c r="A435" s="99">
        <v>431</v>
      </c>
      <c r="B435" s="116" t="s">
        <v>667</v>
      </c>
      <c r="C435" s="116" t="s">
        <v>668</v>
      </c>
      <c r="D435" s="109" t="s">
        <v>670</v>
      </c>
      <c r="E435" s="117">
        <v>55</v>
      </c>
      <c r="F435" s="101">
        <v>-55</v>
      </c>
      <c r="G435" s="160">
        <f t="shared" si="7"/>
        <v>0</v>
      </c>
      <c r="H435" s="111"/>
      <c r="J435" s="93" t="s">
        <v>158</v>
      </c>
    </row>
    <row r="436" spans="1:11" s="93" customFormat="1" ht="27" customHeight="1">
      <c r="A436" s="99">
        <v>432</v>
      </c>
      <c r="B436" s="116" t="s">
        <v>671</v>
      </c>
      <c r="C436" s="116" t="s">
        <v>85</v>
      </c>
      <c r="D436" s="109" t="s">
        <v>672</v>
      </c>
      <c r="E436" s="117">
        <v>160</v>
      </c>
      <c r="F436" s="101">
        <v>-160</v>
      </c>
      <c r="G436" s="160">
        <f t="shared" si="7"/>
        <v>0</v>
      </c>
      <c r="H436" s="111"/>
      <c r="J436" s="93" t="s">
        <v>73</v>
      </c>
    </row>
    <row r="437" spans="1:11" s="92" customFormat="1" ht="40.5">
      <c r="A437" s="99">
        <v>433</v>
      </c>
      <c r="B437" s="116" t="s">
        <v>673</v>
      </c>
      <c r="C437" s="116" t="s">
        <v>537</v>
      </c>
      <c r="D437" s="109" t="s">
        <v>674</v>
      </c>
      <c r="E437" s="117">
        <v>55</v>
      </c>
      <c r="F437" s="101">
        <v>-39</v>
      </c>
      <c r="G437" s="160">
        <f t="shared" si="7"/>
        <v>16</v>
      </c>
      <c r="H437" s="111" t="s">
        <v>675</v>
      </c>
      <c r="I437" s="93"/>
      <c r="J437" s="93" t="s">
        <v>421</v>
      </c>
      <c r="K437" s="93"/>
    </row>
    <row r="438" spans="1:11" s="92" customFormat="1" ht="40.5">
      <c r="A438" s="99">
        <v>434</v>
      </c>
      <c r="B438" s="116" t="s">
        <v>673</v>
      </c>
      <c r="C438" s="116" t="s">
        <v>537</v>
      </c>
      <c r="D438" s="109" t="s">
        <v>676</v>
      </c>
      <c r="E438" s="117">
        <v>80.613100000000003</v>
      </c>
      <c r="F438" s="101">
        <v>-33.464255999999999</v>
      </c>
      <c r="G438" s="160">
        <f t="shared" si="7"/>
        <v>47.148844000000004</v>
      </c>
      <c r="H438" s="111"/>
      <c r="I438" s="93"/>
      <c r="J438" s="93" t="s">
        <v>421</v>
      </c>
      <c r="K438" s="93"/>
    </row>
    <row r="439" spans="1:11" s="93" customFormat="1" ht="27" customHeight="1">
      <c r="A439" s="99">
        <v>435</v>
      </c>
      <c r="B439" s="100" t="s">
        <v>673</v>
      </c>
      <c r="C439" s="100" t="s">
        <v>537</v>
      </c>
      <c r="D439" s="109" t="s">
        <v>677</v>
      </c>
      <c r="E439" s="110">
        <v>0</v>
      </c>
      <c r="F439" s="161">
        <f>982.17+10</f>
        <v>992.17</v>
      </c>
      <c r="G439" s="160">
        <f t="shared" si="7"/>
        <v>992.17</v>
      </c>
      <c r="H439" s="111" t="s">
        <v>84</v>
      </c>
      <c r="I439" s="93" t="s">
        <v>421</v>
      </c>
      <c r="J439" s="93" t="s">
        <v>421</v>
      </c>
    </row>
    <row r="440" spans="1:11" s="93" customFormat="1" ht="27" customHeight="1">
      <c r="A440" s="99">
        <v>436</v>
      </c>
      <c r="B440" s="100" t="s">
        <v>673</v>
      </c>
      <c r="C440" s="100" t="s">
        <v>537</v>
      </c>
      <c r="D440" s="109" t="s">
        <v>678</v>
      </c>
      <c r="E440" s="110">
        <v>0</v>
      </c>
      <c r="F440" s="161">
        <v>8131</v>
      </c>
      <c r="G440" s="160">
        <f t="shared" si="7"/>
        <v>8131</v>
      </c>
      <c r="H440" s="111" t="s">
        <v>84</v>
      </c>
      <c r="I440" s="93" t="s">
        <v>421</v>
      </c>
      <c r="J440" s="93" t="s">
        <v>421</v>
      </c>
    </row>
    <row r="441" spans="1:11" s="93" customFormat="1" ht="27" customHeight="1">
      <c r="A441" s="99">
        <v>437</v>
      </c>
      <c r="B441" s="116" t="s">
        <v>679</v>
      </c>
      <c r="C441" s="116" t="s">
        <v>537</v>
      </c>
      <c r="D441" s="109" t="s">
        <v>680</v>
      </c>
      <c r="E441" s="117">
        <v>110</v>
      </c>
      <c r="F441" s="101">
        <v>190</v>
      </c>
      <c r="G441" s="160">
        <f t="shared" si="7"/>
        <v>300</v>
      </c>
      <c r="H441" s="111"/>
      <c r="J441" s="93" t="s">
        <v>421</v>
      </c>
    </row>
    <row r="442" spans="1:11" s="93" customFormat="1" ht="27" customHeight="1">
      <c r="A442" s="99">
        <v>438</v>
      </c>
      <c r="B442" s="100" t="s">
        <v>681</v>
      </c>
      <c r="C442" s="100" t="s">
        <v>537</v>
      </c>
      <c r="D442" s="109" t="s">
        <v>682</v>
      </c>
      <c r="E442" s="110">
        <v>0</v>
      </c>
      <c r="F442" s="161">
        <v>108</v>
      </c>
      <c r="G442" s="160">
        <f t="shared" si="7"/>
        <v>108</v>
      </c>
      <c r="H442" s="111" t="s">
        <v>84</v>
      </c>
      <c r="I442" s="93" t="s">
        <v>421</v>
      </c>
      <c r="J442" s="93" t="s">
        <v>421</v>
      </c>
    </row>
    <row r="443" spans="1:11" s="93" customFormat="1" ht="27" customHeight="1">
      <c r="A443" s="99">
        <v>439</v>
      </c>
      <c r="B443" s="100" t="s">
        <v>681</v>
      </c>
      <c r="C443" s="100" t="s">
        <v>537</v>
      </c>
      <c r="D443" s="109" t="s">
        <v>683</v>
      </c>
      <c r="E443" s="110">
        <v>0</v>
      </c>
      <c r="F443" s="161">
        <v>93</v>
      </c>
      <c r="G443" s="160">
        <f t="shared" si="7"/>
        <v>93</v>
      </c>
      <c r="H443" s="111" t="s">
        <v>84</v>
      </c>
      <c r="I443" s="93" t="s">
        <v>421</v>
      </c>
      <c r="J443" s="93" t="s">
        <v>421</v>
      </c>
    </row>
    <row r="444" spans="1:11" s="93" customFormat="1" ht="27" customHeight="1">
      <c r="A444" s="99">
        <v>440</v>
      </c>
      <c r="B444" s="116" t="s">
        <v>684</v>
      </c>
      <c r="C444" s="116" t="s">
        <v>537</v>
      </c>
      <c r="D444" s="109" t="s">
        <v>685</v>
      </c>
      <c r="E444" s="117">
        <v>40</v>
      </c>
      <c r="F444" s="101">
        <v>-40</v>
      </c>
      <c r="G444" s="160">
        <f t="shared" si="7"/>
        <v>0</v>
      </c>
      <c r="H444" s="111"/>
      <c r="J444" s="93" t="s">
        <v>421</v>
      </c>
    </row>
    <row r="445" spans="1:11" s="93" customFormat="1" ht="27" customHeight="1">
      <c r="A445" s="99">
        <v>441</v>
      </c>
      <c r="B445" s="116" t="s">
        <v>686</v>
      </c>
      <c r="C445" s="116" t="s">
        <v>537</v>
      </c>
      <c r="D445" s="109" t="s">
        <v>687</v>
      </c>
      <c r="E445" s="117">
        <v>600</v>
      </c>
      <c r="F445" s="101">
        <v>-408</v>
      </c>
      <c r="G445" s="160">
        <f t="shared" si="7"/>
        <v>192</v>
      </c>
      <c r="H445" s="111"/>
      <c r="J445" s="93" t="s">
        <v>421</v>
      </c>
    </row>
    <row r="446" spans="1:11" s="93" customFormat="1" ht="27" customHeight="1">
      <c r="A446" s="99">
        <v>442</v>
      </c>
      <c r="B446" s="116" t="s">
        <v>686</v>
      </c>
      <c r="C446" s="116" t="s">
        <v>537</v>
      </c>
      <c r="D446" s="109" t="s">
        <v>688</v>
      </c>
      <c r="E446" s="117">
        <v>100</v>
      </c>
      <c r="F446" s="101">
        <v>-50</v>
      </c>
      <c r="G446" s="160">
        <f t="shared" si="7"/>
        <v>50</v>
      </c>
      <c r="H446" s="111"/>
      <c r="J446" s="93" t="s">
        <v>421</v>
      </c>
    </row>
    <row r="447" spans="1:11" s="93" customFormat="1" ht="27" customHeight="1">
      <c r="A447" s="99">
        <v>443</v>
      </c>
      <c r="B447" s="116" t="s">
        <v>686</v>
      </c>
      <c r="C447" s="116" t="s">
        <v>537</v>
      </c>
      <c r="D447" s="109" t="s">
        <v>689</v>
      </c>
      <c r="E447" s="117">
        <v>1300</v>
      </c>
      <c r="F447" s="101">
        <f>-694-10</f>
        <v>-704</v>
      </c>
      <c r="G447" s="160">
        <f t="shared" si="7"/>
        <v>596</v>
      </c>
      <c r="H447" s="111"/>
      <c r="J447" s="93" t="s">
        <v>421</v>
      </c>
    </row>
    <row r="448" spans="1:11" s="93" customFormat="1" ht="27" customHeight="1">
      <c r="A448" s="99">
        <v>444</v>
      </c>
      <c r="B448" s="100" t="s">
        <v>686</v>
      </c>
      <c r="C448" s="100" t="s">
        <v>537</v>
      </c>
      <c r="D448" s="109" t="s">
        <v>690</v>
      </c>
      <c r="E448" s="110">
        <v>0</v>
      </c>
      <c r="F448" s="161">
        <v>19</v>
      </c>
      <c r="G448" s="160">
        <f t="shared" si="7"/>
        <v>19</v>
      </c>
      <c r="H448" s="111" t="s">
        <v>84</v>
      </c>
      <c r="I448" s="93" t="s">
        <v>421</v>
      </c>
      <c r="J448" s="93" t="s">
        <v>421</v>
      </c>
    </row>
    <row r="449" spans="1:11" s="93" customFormat="1" ht="27" customHeight="1">
      <c r="A449" s="99">
        <v>445</v>
      </c>
      <c r="B449" s="100" t="s">
        <v>686</v>
      </c>
      <c r="C449" s="100" t="s">
        <v>537</v>
      </c>
      <c r="D449" s="109" t="s">
        <v>691</v>
      </c>
      <c r="E449" s="110">
        <v>0</v>
      </c>
      <c r="F449" s="161">
        <v>35</v>
      </c>
      <c r="G449" s="160">
        <f t="shared" si="7"/>
        <v>35</v>
      </c>
      <c r="H449" s="111" t="s">
        <v>84</v>
      </c>
      <c r="I449" s="93" t="s">
        <v>421</v>
      </c>
      <c r="J449" s="93" t="s">
        <v>421</v>
      </c>
    </row>
    <row r="450" spans="1:11" s="93" customFormat="1" ht="27" customHeight="1">
      <c r="A450" s="99">
        <v>446</v>
      </c>
      <c r="B450" s="100" t="s">
        <v>686</v>
      </c>
      <c r="C450" s="100" t="s">
        <v>537</v>
      </c>
      <c r="D450" s="109" t="s">
        <v>692</v>
      </c>
      <c r="E450" s="110">
        <v>0</v>
      </c>
      <c r="F450" s="161">
        <v>10</v>
      </c>
      <c r="G450" s="160">
        <f t="shared" si="7"/>
        <v>10</v>
      </c>
      <c r="H450" s="111" t="s">
        <v>84</v>
      </c>
      <c r="I450" s="93" t="s">
        <v>421</v>
      </c>
      <c r="J450" s="93" t="s">
        <v>421</v>
      </c>
    </row>
    <row r="451" spans="1:11" s="93" customFormat="1" ht="27" customHeight="1">
      <c r="A451" s="99">
        <v>447</v>
      </c>
      <c r="B451" s="100" t="s">
        <v>686</v>
      </c>
      <c r="C451" s="100" t="s">
        <v>537</v>
      </c>
      <c r="D451" s="109" t="s">
        <v>693</v>
      </c>
      <c r="E451" s="110">
        <v>0</v>
      </c>
      <c r="F451" s="161">
        <f>50</f>
        <v>50</v>
      </c>
      <c r="G451" s="160">
        <f t="shared" si="7"/>
        <v>50</v>
      </c>
      <c r="H451" s="111" t="s">
        <v>84</v>
      </c>
      <c r="I451" s="93" t="s">
        <v>421</v>
      </c>
      <c r="J451" s="93" t="s">
        <v>421</v>
      </c>
    </row>
    <row r="452" spans="1:11" s="93" customFormat="1" ht="27" customHeight="1">
      <c r="A452" s="99">
        <v>448</v>
      </c>
      <c r="B452" s="116" t="s">
        <v>694</v>
      </c>
      <c r="C452" s="116" t="s">
        <v>695</v>
      </c>
      <c r="D452" s="109" t="s">
        <v>696</v>
      </c>
      <c r="E452" s="117">
        <v>73</v>
      </c>
      <c r="F452" s="101">
        <v>-18</v>
      </c>
      <c r="G452" s="160">
        <f t="shared" si="7"/>
        <v>55</v>
      </c>
      <c r="H452" s="111"/>
      <c r="J452" s="93" t="s">
        <v>421</v>
      </c>
    </row>
    <row r="453" spans="1:11" s="93" customFormat="1" ht="27" customHeight="1">
      <c r="A453" s="99">
        <v>449</v>
      </c>
      <c r="B453" s="100" t="s">
        <v>694</v>
      </c>
      <c r="C453" s="99" t="s">
        <v>695</v>
      </c>
      <c r="D453" s="109" t="s">
        <v>697</v>
      </c>
      <c r="E453" s="110">
        <v>0</v>
      </c>
      <c r="F453" s="161">
        <v>108</v>
      </c>
      <c r="G453" s="160">
        <f t="shared" si="7"/>
        <v>108</v>
      </c>
      <c r="H453" s="111" t="s">
        <v>84</v>
      </c>
      <c r="J453" s="93" t="s">
        <v>421</v>
      </c>
    </row>
    <row r="454" spans="1:11" s="93" customFormat="1" ht="27" customHeight="1">
      <c r="A454" s="99">
        <v>450</v>
      </c>
      <c r="B454" s="100" t="s">
        <v>694</v>
      </c>
      <c r="C454" s="99" t="s">
        <v>695</v>
      </c>
      <c r="D454" s="109" t="s">
        <v>698</v>
      </c>
      <c r="E454" s="110">
        <v>0</v>
      </c>
      <c r="F454" s="161">
        <v>30</v>
      </c>
      <c r="G454" s="160">
        <f t="shared" si="7"/>
        <v>30</v>
      </c>
      <c r="H454" s="111" t="s">
        <v>84</v>
      </c>
      <c r="J454" s="93" t="s">
        <v>421</v>
      </c>
    </row>
    <row r="455" spans="1:11" s="93" customFormat="1" ht="27" customHeight="1">
      <c r="A455" s="99">
        <v>451</v>
      </c>
      <c r="B455" s="100" t="s">
        <v>694</v>
      </c>
      <c r="C455" s="99" t="s">
        <v>695</v>
      </c>
      <c r="D455" s="109" t="s">
        <v>699</v>
      </c>
      <c r="E455" s="110">
        <v>0</v>
      </c>
      <c r="F455" s="161">
        <v>10</v>
      </c>
      <c r="G455" s="160">
        <f t="shared" si="7"/>
        <v>10</v>
      </c>
      <c r="H455" s="111" t="s">
        <v>84</v>
      </c>
      <c r="J455" s="93" t="s">
        <v>421</v>
      </c>
    </row>
    <row r="456" spans="1:11" s="93" customFormat="1" ht="27" customHeight="1">
      <c r="A456" s="99">
        <v>452</v>
      </c>
      <c r="B456" s="100" t="s">
        <v>700</v>
      </c>
      <c r="C456" s="100" t="s">
        <v>695</v>
      </c>
      <c r="D456" s="109" t="s">
        <v>701</v>
      </c>
      <c r="E456" s="110">
        <v>0</v>
      </c>
      <c r="F456" s="161">
        <v>91.54</v>
      </c>
      <c r="G456" s="160">
        <f t="shared" si="7"/>
        <v>91.54</v>
      </c>
      <c r="H456" s="111" t="s">
        <v>84</v>
      </c>
      <c r="I456" s="93" t="s">
        <v>421</v>
      </c>
      <c r="J456" s="93" t="s">
        <v>421</v>
      </c>
    </row>
    <row r="457" spans="1:11" s="93" customFormat="1" ht="27" customHeight="1">
      <c r="A457" s="99">
        <v>453</v>
      </c>
      <c r="B457" s="100" t="s">
        <v>700</v>
      </c>
      <c r="C457" s="100" t="s">
        <v>695</v>
      </c>
      <c r="D457" s="109" t="s">
        <v>702</v>
      </c>
      <c r="E457" s="110">
        <v>0</v>
      </c>
      <c r="F457" s="161">
        <v>53</v>
      </c>
      <c r="G457" s="160">
        <f t="shared" si="7"/>
        <v>53</v>
      </c>
      <c r="H457" s="111" t="s">
        <v>84</v>
      </c>
      <c r="I457" s="93" t="s">
        <v>421</v>
      </c>
      <c r="J457" s="93" t="s">
        <v>421</v>
      </c>
    </row>
    <row r="458" spans="1:11" ht="28.5" customHeight="1">
      <c r="A458" s="99">
        <v>454</v>
      </c>
      <c r="B458" s="100" t="s">
        <v>700</v>
      </c>
      <c r="C458" s="99" t="s">
        <v>695</v>
      </c>
      <c r="D458" s="109" t="s">
        <v>703</v>
      </c>
      <c r="E458" s="110">
        <v>0</v>
      </c>
      <c r="F458" s="161">
        <v>100</v>
      </c>
      <c r="G458" s="160">
        <f t="shared" si="7"/>
        <v>100</v>
      </c>
      <c r="H458" s="111" t="s">
        <v>84</v>
      </c>
      <c r="I458" s="93"/>
      <c r="J458" s="93" t="s">
        <v>421</v>
      </c>
      <c r="K458" s="93"/>
    </row>
    <row r="459" spans="1:11" ht="40.5">
      <c r="A459" s="99">
        <v>455</v>
      </c>
      <c r="B459" s="100" t="s">
        <v>700</v>
      </c>
      <c r="C459" s="99" t="s">
        <v>695</v>
      </c>
      <c r="D459" s="109" t="s">
        <v>704</v>
      </c>
      <c r="E459" s="110">
        <v>0</v>
      </c>
      <c r="F459" s="161">
        <v>55</v>
      </c>
      <c r="G459" s="160">
        <f t="shared" si="7"/>
        <v>55</v>
      </c>
      <c r="H459" s="111" t="s">
        <v>84</v>
      </c>
      <c r="I459" s="93"/>
      <c r="J459" s="93" t="s">
        <v>421</v>
      </c>
      <c r="K459" s="93"/>
    </row>
    <row r="460" spans="1:11" ht="28.5" customHeight="1">
      <c r="A460" s="99">
        <v>456</v>
      </c>
      <c r="B460" s="116" t="s">
        <v>705</v>
      </c>
      <c r="C460" s="116" t="s">
        <v>695</v>
      </c>
      <c r="D460" s="109" t="s">
        <v>706</v>
      </c>
      <c r="E460" s="117">
        <v>20</v>
      </c>
      <c r="F460" s="101">
        <v>-20</v>
      </c>
      <c r="G460" s="160">
        <f t="shared" si="7"/>
        <v>0</v>
      </c>
      <c r="H460" s="111"/>
      <c r="I460" s="93"/>
      <c r="J460" s="93" t="s">
        <v>421</v>
      </c>
      <c r="K460" s="93"/>
    </row>
    <row r="461" spans="1:11" ht="28.5" customHeight="1">
      <c r="A461" s="99">
        <v>457</v>
      </c>
      <c r="B461" s="116" t="s">
        <v>707</v>
      </c>
      <c r="C461" s="116" t="s">
        <v>695</v>
      </c>
      <c r="D461" s="109" t="s">
        <v>708</v>
      </c>
      <c r="E461" s="117">
        <v>20</v>
      </c>
      <c r="F461" s="101">
        <v>-20</v>
      </c>
      <c r="G461" s="160">
        <f t="shared" si="7"/>
        <v>0</v>
      </c>
      <c r="H461" s="111"/>
      <c r="I461" s="93"/>
      <c r="J461" s="93" t="s">
        <v>421</v>
      </c>
      <c r="K461" s="93"/>
    </row>
    <row r="462" spans="1:11" ht="28.5" customHeight="1">
      <c r="A462" s="99">
        <v>458</v>
      </c>
      <c r="B462" s="116" t="s">
        <v>707</v>
      </c>
      <c r="C462" s="116" t="s">
        <v>695</v>
      </c>
      <c r="D462" s="109" t="s">
        <v>709</v>
      </c>
      <c r="E462" s="117">
        <v>20</v>
      </c>
      <c r="F462" s="101">
        <v>-20</v>
      </c>
      <c r="G462" s="160">
        <f t="shared" si="7"/>
        <v>0</v>
      </c>
      <c r="H462" s="111"/>
      <c r="I462" s="93"/>
      <c r="J462" s="93" t="s">
        <v>421</v>
      </c>
      <c r="K462" s="93"/>
    </row>
    <row r="463" spans="1:11" ht="28.5" customHeight="1">
      <c r="A463" s="99">
        <v>459</v>
      </c>
      <c r="B463" s="116" t="s">
        <v>707</v>
      </c>
      <c r="C463" s="116" t="s">
        <v>695</v>
      </c>
      <c r="D463" s="109" t="s">
        <v>710</v>
      </c>
      <c r="E463" s="117">
        <v>30</v>
      </c>
      <c r="F463" s="101">
        <v>-15</v>
      </c>
      <c r="G463" s="160">
        <f t="shared" si="7"/>
        <v>15</v>
      </c>
      <c r="H463" s="111"/>
      <c r="I463" s="93"/>
      <c r="J463" s="93" t="s">
        <v>421</v>
      </c>
      <c r="K463" s="93"/>
    </row>
    <row r="464" spans="1:11" ht="28.5" customHeight="1">
      <c r="A464" s="99">
        <v>460</v>
      </c>
      <c r="B464" s="116" t="s">
        <v>711</v>
      </c>
      <c r="C464" s="116" t="s">
        <v>452</v>
      </c>
      <c r="D464" s="109" t="s">
        <v>712</v>
      </c>
      <c r="E464" s="110">
        <v>40</v>
      </c>
      <c r="F464" s="161">
        <v>-40</v>
      </c>
      <c r="G464" s="160">
        <f t="shared" si="7"/>
        <v>0</v>
      </c>
      <c r="H464" s="109"/>
      <c r="I464" s="93"/>
      <c r="J464" s="93" t="s">
        <v>454</v>
      </c>
      <c r="K464" s="93"/>
    </row>
    <row r="465" spans="1:11" ht="28.5" customHeight="1">
      <c r="A465" s="99">
        <v>461</v>
      </c>
      <c r="B465" s="163" t="s">
        <v>713</v>
      </c>
      <c r="C465" s="163" t="s">
        <v>452</v>
      </c>
      <c r="D465" s="164" t="s">
        <v>714</v>
      </c>
      <c r="E465" s="165">
        <v>11</v>
      </c>
      <c r="F465" s="166">
        <v>-11</v>
      </c>
      <c r="G465" s="160">
        <f t="shared" si="7"/>
        <v>0</v>
      </c>
      <c r="H465" s="164" t="s">
        <v>715</v>
      </c>
    </row>
    <row r="466" spans="1:11" s="92" customFormat="1" ht="27">
      <c r="A466" s="99">
        <v>462</v>
      </c>
      <c r="B466" s="116" t="s">
        <v>716</v>
      </c>
      <c r="C466" s="116" t="s">
        <v>452</v>
      </c>
      <c r="D466" s="109" t="s">
        <v>717</v>
      </c>
      <c r="E466" s="110">
        <v>685.29</v>
      </c>
      <c r="F466" s="161">
        <v>-655.29</v>
      </c>
      <c r="G466" s="160">
        <f t="shared" si="7"/>
        <v>30</v>
      </c>
      <c r="H466" s="109"/>
      <c r="I466" s="93"/>
      <c r="J466" s="93" t="s">
        <v>454</v>
      </c>
      <c r="K466" s="93"/>
    </row>
    <row r="467" spans="1:11" s="92" customFormat="1" ht="27">
      <c r="A467" s="99">
        <v>463</v>
      </c>
      <c r="B467" s="116" t="s">
        <v>716</v>
      </c>
      <c r="C467" s="116" t="s">
        <v>452</v>
      </c>
      <c r="D467" s="109" t="s">
        <v>718</v>
      </c>
      <c r="E467" s="110">
        <v>633.55999999999995</v>
      </c>
      <c r="F467" s="161">
        <v>-598.55999999999995</v>
      </c>
      <c r="G467" s="160">
        <f t="shared" si="7"/>
        <v>35</v>
      </c>
      <c r="H467" s="109"/>
      <c r="I467" s="93"/>
      <c r="J467" s="93" t="s">
        <v>454</v>
      </c>
      <c r="K467" s="93"/>
    </row>
    <row r="468" spans="1:11" s="92" customFormat="1" ht="27">
      <c r="A468" s="99">
        <v>464</v>
      </c>
      <c r="B468" s="116" t="s">
        <v>716</v>
      </c>
      <c r="C468" s="116" t="s">
        <v>452</v>
      </c>
      <c r="D468" s="109" t="s">
        <v>719</v>
      </c>
      <c r="E468" s="110">
        <v>300.77999999999997</v>
      </c>
      <c r="F468" s="161">
        <v>-300.77999999999997</v>
      </c>
      <c r="G468" s="160">
        <f t="shared" si="7"/>
        <v>0</v>
      </c>
      <c r="H468" s="109"/>
      <c r="I468" s="93"/>
      <c r="J468" s="93" t="s">
        <v>454</v>
      </c>
      <c r="K468" s="93"/>
    </row>
    <row r="469" spans="1:11" ht="54">
      <c r="A469" s="99">
        <v>465</v>
      </c>
      <c r="B469" s="116" t="s">
        <v>716</v>
      </c>
      <c r="C469" s="116" t="s">
        <v>452</v>
      </c>
      <c r="D469" s="109" t="s">
        <v>720</v>
      </c>
      <c r="E469" s="110">
        <v>0</v>
      </c>
      <c r="F469" s="161">
        <v>1060</v>
      </c>
      <c r="G469" s="160">
        <f t="shared" si="7"/>
        <v>1060</v>
      </c>
      <c r="H469" s="109"/>
      <c r="I469" s="93"/>
      <c r="J469" s="93" t="s">
        <v>454</v>
      </c>
      <c r="K469" s="93"/>
    </row>
    <row r="470" spans="1:11" ht="28.5" customHeight="1">
      <c r="A470" s="99">
        <v>466</v>
      </c>
      <c r="B470" s="116" t="s">
        <v>721</v>
      </c>
      <c r="C470" s="116" t="s">
        <v>452</v>
      </c>
      <c r="D470" s="109" t="s">
        <v>722</v>
      </c>
      <c r="E470" s="110">
        <v>40</v>
      </c>
      <c r="F470" s="161">
        <v>-40</v>
      </c>
      <c r="G470" s="160">
        <f t="shared" si="7"/>
        <v>0</v>
      </c>
      <c r="H470" s="109"/>
      <c r="I470" s="93"/>
      <c r="J470" s="93" t="s">
        <v>454</v>
      </c>
      <c r="K470" s="93"/>
    </row>
    <row r="471" spans="1:11" ht="28.5" customHeight="1">
      <c r="A471" s="99">
        <v>467</v>
      </c>
      <c r="B471" s="116" t="s">
        <v>721</v>
      </c>
      <c r="C471" s="116" t="s">
        <v>452</v>
      </c>
      <c r="D471" s="109" t="s">
        <v>723</v>
      </c>
      <c r="E471" s="110">
        <v>10</v>
      </c>
      <c r="F471" s="161">
        <v>-10</v>
      </c>
      <c r="G471" s="160">
        <f t="shared" si="7"/>
        <v>0</v>
      </c>
      <c r="H471" s="109"/>
      <c r="I471" s="93"/>
      <c r="J471" s="93" t="s">
        <v>454</v>
      </c>
      <c r="K471" s="93"/>
    </row>
    <row r="472" spans="1:11" s="92" customFormat="1" ht="28.5" customHeight="1">
      <c r="A472" s="99">
        <v>468</v>
      </c>
      <c r="B472" s="116" t="s">
        <v>721</v>
      </c>
      <c r="C472" s="116" t="s">
        <v>452</v>
      </c>
      <c r="D472" s="109" t="s">
        <v>724</v>
      </c>
      <c r="E472" s="110">
        <v>8.6300000000000008</v>
      </c>
      <c r="F472" s="161">
        <v>-1.243538</v>
      </c>
      <c r="G472" s="160">
        <f t="shared" si="7"/>
        <v>7.3864620000000007</v>
      </c>
      <c r="H472" s="109"/>
      <c r="I472" s="93"/>
      <c r="J472" s="93" t="s">
        <v>454</v>
      </c>
      <c r="K472" s="93"/>
    </row>
    <row r="473" spans="1:11" ht="28.5" customHeight="1">
      <c r="A473" s="99">
        <v>469</v>
      </c>
      <c r="B473" s="116" t="s">
        <v>463</v>
      </c>
      <c r="C473" s="116" t="s">
        <v>452</v>
      </c>
      <c r="D473" s="109" t="s">
        <v>725</v>
      </c>
      <c r="E473" s="110">
        <v>1000</v>
      </c>
      <c r="F473" s="161">
        <v>209</v>
      </c>
      <c r="G473" s="160">
        <f t="shared" si="7"/>
        <v>1209</v>
      </c>
      <c r="H473" s="109"/>
      <c r="I473" s="93"/>
      <c r="J473" s="93" t="s">
        <v>726</v>
      </c>
      <c r="K473" s="93"/>
    </row>
    <row r="474" spans="1:11" ht="28.5" customHeight="1">
      <c r="A474" s="99">
        <v>470</v>
      </c>
      <c r="B474" s="116" t="s">
        <v>727</v>
      </c>
      <c r="C474" s="116" t="s">
        <v>369</v>
      </c>
      <c r="D474" s="109" t="s">
        <v>728</v>
      </c>
      <c r="E474" s="117">
        <v>1144.3399999999999</v>
      </c>
      <c r="F474" s="101">
        <v>-486.04971699999999</v>
      </c>
      <c r="G474" s="160">
        <f t="shared" si="7"/>
        <v>658.29028299999993</v>
      </c>
      <c r="H474" s="111"/>
      <c r="I474" s="93"/>
      <c r="J474" s="93" t="s">
        <v>158</v>
      </c>
      <c r="K474" s="93"/>
    </row>
    <row r="475" spans="1:11" ht="28.5" customHeight="1">
      <c r="A475" s="99">
        <v>471</v>
      </c>
      <c r="B475" s="116" t="s">
        <v>727</v>
      </c>
      <c r="C475" s="116" t="s">
        <v>369</v>
      </c>
      <c r="D475" s="109" t="s">
        <v>729</v>
      </c>
      <c r="E475" s="117">
        <v>1024.43</v>
      </c>
      <c r="F475" s="101">
        <v>-680.38770399999999</v>
      </c>
      <c r="G475" s="160">
        <f t="shared" si="7"/>
        <v>344.04229600000008</v>
      </c>
      <c r="H475" s="111"/>
      <c r="I475" s="93"/>
      <c r="J475" s="93" t="s">
        <v>158</v>
      </c>
      <c r="K475" s="93"/>
    </row>
    <row r="476" spans="1:11" ht="28.5" customHeight="1">
      <c r="A476" s="99">
        <v>472</v>
      </c>
      <c r="B476" s="116" t="s">
        <v>727</v>
      </c>
      <c r="C476" s="116" t="s">
        <v>369</v>
      </c>
      <c r="D476" s="109" t="s">
        <v>730</v>
      </c>
      <c r="E476" s="117">
        <v>99.24</v>
      </c>
      <c r="F476" s="101">
        <v>-27.228248000000001</v>
      </c>
      <c r="G476" s="160">
        <f t="shared" si="7"/>
        <v>72.011752000000001</v>
      </c>
      <c r="H476" s="111"/>
      <c r="I476" s="93"/>
      <c r="J476" s="93" t="s">
        <v>158</v>
      </c>
      <c r="K476" s="93"/>
    </row>
    <row r="477" spans="1:11" ht="28.5" customHeight="1">
      <c r="A477" s="99">
        <v>473</v>
      </c>
      <c r="B477" s="116" t="s">
        <v>727</v>
      </c>
      <c r="C477" s="116" t="s">
        <v>369</v>
      </c>
      <c r="D477" s="109" t="s">
        <v>731</v>
      </c>
      <c r="E477" s="117">
        <v>59.86</v>
      </c>
      <c r="F477" s="101">
        <v>-36.86</v>
      </c>
      <c r="G477" s="160">
        <f t="shared" si="7"/>
        <v>23</v>
      </c>
      <c r="H477" s="111"/>
      <c r="I477" s="93"/>
      <c r="J477" s="93" t="s">
        <v>158</v>
      </c>
      <c r="K477" s="93"/>
    </row>
    <row r="478" spans="1:11" ht="28.5" customHeight="1">
      <c r="A478" s="99">
        <v>474</v>
      </c>
      <c r="B478" s="100" t="s">
        <v>732</v>
      </c>
      <c r="C478" s="100" t="s">
        <v>733</v>
      </c>
      <c r="D478" s="109" t="s">
        <v>734</v>
      </c>
      <c r="E478" s="110">
        <v>0</v>
      </c>
      <c r="F478" s="161">
        <v>58.99</v>
      </c>
      <c r="G478" s="160">
        <f t="shared" si="7"/>
        <v>58.99</v>
      </c>
      <c r="H478" s="111" t="s">
        <v>84</v>
      </c>
      <c r="I478" s="93" t="s">
        <v>158</v>
      </c>
      <c r="J478" s="93" t="s">
        <v>158</v>
      </c>
      <c r="K478" s="93"/>
    </row>
    <row r="479" spans="1:11" ht="28.5" customHeight="1">
      <c r="A479" s="99">
        <v>475</v>
      </c>
      <c r="B479" s="100" t="s">
        <v>735</v>
      </c>
      <c r="C479" s="100" t="s">
        <v>733</v>
      </c>
      <c r="D479" s="109" t="s">
        <v>736</v>
      </c>
      <c r="E479" s="110">
        <v>0</v>
      </c>
      <c r="F479" s="161">
        <v>49.35</v>
      </c>
      <c r="G479" s="160">
        <f t="shared" si="7"/>
        <v>49.35</v>
      </c>
      <c r="H479" s="111" t="s">
        <v>84</v>
      </c>
      <c r="I479" s="93" t="s">
        <v>158</v>
      </c>
      <c r="J479" s="93" t="s">
        <v>158</v>
      </c>
      <c r="K479" s="93"/>
    </row>
    <row r="480" spans="1:11" ht="28.5" customHeight="1">
      <c r="A480" s="99">
        <v>476</v>
      </c>
      <c r="B480" s="116" t="s">
        <v>737</v>
      </c>
      <c r="C480" s="116" t="s">
        <v>733</v>
      </c>
      <c r="D480" s="109" t="s">
        <v>738</v>
      </c>
      <c r="E480" s="117">
        <v>38</v>
      </c>
      <c r="F480" s="101">
        <v>-27.89</v>
      </c>
      <c r="G480" s="160">
        <f t="shared" si="7"/>
        <v>10.11</v>
      </c>
      <c r="H480" s="111" t="s">
        <v>166</v>
      </c>
      <c r="I480" s="93"/>
      <c r="J480" s="93" t="s">
        <v>158</v>
      </c>
      <c r="K480" s="93"/>
    </row>
    <row r="481" spans="1:11" s="92" customFormat="1" ht="28.5" customHeight="1">
      <c r="A481" s="99">
        <v>477</v>
      </c>
      <c r="B481" s="116" t="s">
        <v>737</v>
      </c>
      <c r="C481" s="116" t="s">
        <v>733</v>
      </c>
      <c r="D481" s="109" t="s">
        <v>739</v>
      </c>
      <c r="E481" s="117">
        <v>115.24805000000001</v>
      </c>
      <c r="F481" s="101">
        <f>-74.52+13.8</f>
        <v>-60.72</v>
      </c>
      <c r="G481" s="160">
        <f t="shared" si="7"/>
        <v>54.528050000000007</v>
      </c>
      <c r="H481" s="111"/>
      <c r="I481" s="93"/>
      <c r="J481" s="93" t="s">
        <v>158</v>
      </c>
      <c r="K481" s="93"/>
    </row>
    <row r="482" spans="1:11" ht="28.5" customHeight="1">
      <c r="A482" s="99">
        <v>478</v>
      </c>
      <c r="B482" s="100" t="s">
        <v>737</v>
      </c>
      <c r="C482" s="100" t="s">
        <v>733</v>
      </c>
      <c r="D482" s="109" t="s">
        <v>740</v>
      </c>
      <c r="E482" s="110">
        <v>0</v>
      </c>
      <c r="F482" s="161">
        <v>45.49</v>
      </c>
      <c r="G482" s="160">
        <f t="shared" si="7"/>
        <v>45.49</v>
      </c>
      <c r="H482" s="111" t="s">
        <v>84</v>
      </c>
      <c r="I482" s="93" t="s">
        <v>158</v>
      </c>
      <c r="J482" s="93" t="s">
        <v>158</v>
      </c>
      <c r="K482" s="93"/>
    </row>
    <row r="483" spans="1:11" s="92" customFormat="1" ht="28.5" customHeight="1">
      <c r="A483" s="99">
        <v>479</v>
      </c>
      <c r="B483" s="116" t="s">
        <v>741</v>
      </c>
      <c r="C483" s="116" t="s">
        <v>733</v>
      </c>
      <c r="D483" s="109" t="s">
        <v>742</v>
      </c>
      <c r="E483" s="117">
        <v>59</v>
      </c>
      <c r="F483" s="101">
        <v>-0.33</v>
      </c>
      <c r="G483" s="160">
        <f t="shared" ref="G483:G495" si="8">E483+F483</f>
        <v>58.67</v>
      </c>
      <c r="H483" s="111"/>
      <c r="I483" s="93"/>
      <c r="J483" s="93" t="s">
        <v>158</v>
      </c>
      <c r="K483" s="93"/>
    </row>
    <row r="484" spans="1:11" ht="28.5" customHeight="1">
      <c r="A484" s="99">
        <v>480</v>
      </c>
      <c r="B484" s="116" t="s">
        <v>741</v>
      </c>
      <c r="C484" s="116" t="s">
        <v>733</v>
      </c>
      <c r="D484" s="109" t="s">
        <v>743</v>
      </c>
      <c r="E484" s="117">
        <v>10</v>
      </c>
      <c r="F484" s="101">
        <v>-10</v>
      </c>
      <c r="G484" s="160">
        <f t="shared" si="8"/>
        <v>0</v>
      </c>
      <c r="H484" s="111"/>
      <c r="I484" s="93"/>
      <c r="J484" s="93" t="s">
        <v>158</v>
      </c>
      <c r="K484" s="93"/>
    </row>
    <row r="485" spans="1:11" ht="28.5" customHeight="1">
      <c r="A485" s="99">
        <v>481</v>
      </c>
      <c r="B485" s="116" t="s">
        <v>741</v>
      </c>
      <c r="C485" s="116" t="s">
        <v>733</v>
      </c>
      <c r="D485" s="109" t="s">
        <v>744</v>
      </c>
      <c r="E485" s="117">
        <v>39.6</v>
      </c>
      <c r="F485" s="101">
        <v>-9.8165940000000003</v>
      </c>
      <c r="G485" s="160">
        <f t="shared" si="8"/>
        <v>29.783405999999999</v>
      </c>
      <c r="H485" s="111"/>
      <c r="I485" s="93"/>
      <c r="J485" s="93" t="s">
        <v>158</v>
      </c>
      <c r="K485" s="93"/>
    </row>
    <row r="486" spans="1:11" ht="28.5" customHeight="1">
      <c r="A486" s="99">
        <v>482</v>
      </c>
      <c r="B486" s="100" t="s">
        <v>741</v>
      </c>
      <c r="C486" s="100" t="s">
        <v>733</v>
      </c>
      <c r="D486" s="109" t="s">
        <v>745</v>
      </c>
      <c r="E486" s="110">
        <v>0</v>
      </c>
      <c r="F486" s="161">
        <v>30</v>
      </c>
      <c r="G486" s="160">
        <f t="shared" si="8"/>
        <v>30</v>
      </c>
      <c r="H486" s="111" t="s">
        <v>84</v>
      </c>
      <c r="I486" s="93" t="s">
        <v>158</v>
      </c>
      <c r="J486" s="93" t="s">
        <v>158</v>
      </c>
      <c r="K486" s="93"/>
    </row>
    <row r="487" spans="1:11" ht="28.5" customHeight="1">
      <c r="A487" s="99">
        <v>483</v>
      </c>
      <c r="B487" s="116" t="s">
        <v>746</v>
      </c>
      <c r="C487" s="116" t="s">
        <v>747</v>
      </c>
      <c r="D487" s="109" t="s">
        <v>748</v>
      </c>
      <c r="E487" s="117">
        <v>1078.2</v>
      </c>
      <c r="F487" s="101">
        <v>-200</v>
      </c>
      <c r="G487" s="160">
        <f t="shared" si="8"/>
        <v>878.2</v>
      </c>
      <c r="H487" s="111"/>
      <c r="I487" s="93"/>
      <c r="J487" s="93" t="s">
        <v>73</v>
      </c>
      <c r="K487" s="93"/>
    </row>
    <row r="488" spans="1:11" ht="28.5" customHeight="1">
      <c r="A488" s="99">
        <v>484</v>
      </c>
      <c r="B488" s="116" t="s">
        <v>746</v>
      </c>
      <c r="C488" s="116" t="s">
        <v>747</v>
      </c>
      <c r="D488" s="109" t="s">
        <v>749</v>
      </c>
      <c r="E488" s="117">
        <v>39.36</v>
      </c>
      <c r="F488" s="101">
        <v>-16</v>
      </c>
      <c r="G488" s="160">
        <f t="shared" si="8"/>
        <v>23.36</v>
      </c>
      <c r="H488" s="111"/>
      <c r="I488" s="93"/>
      <c r="J488" s="93" t="s">
        <v>73</v>
      </c>
      <c r="K488" s="93"/>
    </row>
    <row r="489" spans="1:11" ht="28.5" customHeight="1">
      <c r="A489" s="99">
        <v>485</v>
      </c>
      <c r="B489" s="116" t="s">
        <v>750</v>
      </c>
      <c r="C489" s="116" t="s">
        <v>733</v>
      </c>
      <c r="D489" s="109" t="s">
        <v>751</v>
      </c>
      <c r="E489" s="117">
        <v>4.5</v>
      </c>
      <c r="F489" s="101">
        <v>-4.5</v>
      </c>
      <c r="G489" s="160">
        <f t="shared" si="8"/>
        <v>0</v>
      </c>
      <c r="H489" s="111"/>
      <c r="I489" s="93"/>
      <c r="J489" s="93" t="s">
        <v>158</v>
      </c>
      <c r="K489" s="93"/>
    </row>
    <row r="490" spans="1:11" s="92" customFormat="1" ht="28.5" customHeight="1">
      <c r="A490" s="99">
        <v>486</v>
      </c>
      <c r="B490" s="116" t="s">
        <v>752</v>
      </c>
      <c r="C490" s="116" t="s">
        <v>733</v>
      </c>
      <c r="D490" s="109" t="s">
        <v>753</v>
      </c>
      <c r="E490" s="117">
        <v>40</v>
      </c>
      <c r="F490" s="101">
        <v>-40</v>
      </c>
      <c r="G490" s="160">
        <f t="shared" si="8"/>
        <v>0</v>
      </c>
      <c r="H490" s="111"/>
      <c r="I490" s="93"/>
      <c r="J490" s="93" t="s">
        <v>158</v>
      </c>
      <c r="K490" s="93"/>
    </row>
    <row r="491" spans="1:11" ht="28.5" customHeight="1">
      <c r="A491" s="99">
        <v>487</v>
      </c>
      <c r="B491" s="116" t="s">
        <v>754</v>
      </c>
      <c r="C491" s="116" t="s">
        <v>733</v>
      </c>
      <c r="D491" s="109" t="s">
        <v>755</v>
      </c>
      <c r="E491" s="117">
        <v>80</v>
      </c>
      <c r="F491" s="101">
        <v>-20</v>
      </c>
      <c r="G491" s="160">
        <f t="shared" si="8"/>
        <v>60</v>
      </c>
      <c r="H491" s="111"/>
      <c r="I491" s="93"/>
      <c r="J491" s="93" t="s">
        <v>158</v>
      </c>
      <c r="K491" s="93"/>
    </row>
    <row r="492" spans="1:11" ht="28.5" customHeight="1">
      <c r="A492" s="99">
        <v>488</v>
      </c>
      <c r="B492" s="116" t="s">
        <v>756</v>
      </c>
      <c r="C492" s="116" t="s">
        <v>89</v>
      </c>
      <c r="D492" s="109" t="s">
        <v>757</v>
      </c>
      <c r="E492" s="117">
        <v>1000</v>
      </c>
      <c r="F492" s="101">
        <f>341.469-13.8</f>
        <v>327.66899999999998</v>
      </c>
      <c r="G492" s="160">
        <f t="shared" si="8"/>
        <v>1327.6689999999999</v>
      </c>
      <c r="H492" s="111"/>
      <c r="I492" s="93"/>
      <c r="J492" s="93" t="s">
        <v>92</v>
      </c>
      <c r="K492" s="93"/>
    </row>
    <row r="493" spans="1:11" ht="28.5" customHeight="1">
      <c r="A493" s="99">
        <v>489</v>
      </c>
      <c r="B493" s="116" t="s">
        <v>756</v>
      </c>
      <c r="C493" s="116" t="s">
        <v>89</v>
      </c>
      <c r="D493" s="109" t="s">
        <v>758</v>
      </c>
      <c r="E493" s="117">
        <v>10000</v>
      </c>
      <c r="F493" s="101">
        <v>-315</v>
      </c>
      <c r="G493" s="160">
        <f t="shared" ref="G493" si="9">E493+F493</f>
        <v>9685</v>
      </c>
      <c r="H493" s="111"/>
      <c r="I493" s="93"/>
      <c r="J493" s="93" t="s">
        <v>92</v>
      </c>
      <c r="K493" s="93"/>
    </row>
    <row r="494" spans="1:11" ht="50.25" customHeight="1">
      <c r="A494" s="99">
        <v>490</v>
      </c>
      <c r="B494" s="116" t="s">
        <v>759</v>
      </c>
      <c r="C494" s="116" t="s">
        <v>760</v>
      </c>
      <c r="D494" s="109" t="s">
        <v>761</v>
      </c>
      <c r="E494" s="117">
        <v>2185.46803</v>
      </c>
      <c r="F494" s="101">
        <v>1228.95343</v>
      </c>
      <c r="G494" s="160">
        <f t="shared" si="8"/>
        <v>3414.42146</v>
      </c>
      <c r="H494" s="111" t="s">
        <v>762</v>
      </c>
      <c r="I494" s="93"/>
      <c r="J494" s="93" t="s">
        <v>763</v>
      </c>
      <c r="K494" s="93"/>
    </row>
    <row r="495" spans="1:11" ht="46.5" customHeight="1">
      <c r="A495" s="99">
        <v>491</v>
      </c>
      <c r="B495" s="116" t="s">
        <v>764</v>
      </c>
      <c r="C495" s="116" t="s">
        <v>760</v>
      </c>
      <c r="D495" s="109" t="s">
        <v>765</v>
      </c>
      <c r="E495" s="117">
        <v>2.025274</v>
      </c>
      <c r="F495" s="101">
        <v>10.9824</v>
      </c>
      <c r="G495" s="160">
        <f t="shared" si="8"/>
        <v>13.007674</v>
      </c>
      <c r="H495" s="111" t="s">
        <v>766</v>
      </c>
      <c r="I495" s="93"/>
      <c r="J495" s="93" t="s">
        <v>763</v>
      </c>
      <c r="K495" s="93"/>
    </row>
    <row r="496" spans="1:11" ht="30" customHeight="1">
      <c r="A496" s="231" t="s">
        <v>12</v>
      </c>
      <c r="B496" s="231"/>
      <c r="C496" s="231"/>
      <c r="D496" s="231"/>
      <c r="E496" s="167">
        <f>SUM(E5:E495)</f>
        <v>126138.25533200003</v>
      </c>
      <c r="F496" s="167">
        <f>SUM(F5:F495)</f>
        <v>7745.5195380000032</v>
      </c>
      <c r="G496" s="167">
        <f>SUM(G5:G495)</f>
        <v>133883.77487000002</v>
      </c>
      <c r="H496" s="111"/>
      <c r="I496" s="93"/>
      <c r="J496" s="93"/>
      <c r="K496" s="93"/>
    </row>
    <row r="497" spans="1:8" ht="28.5" customHeight="1"/>
    <row r="499" spans="1:8" ht="48" customHeight="1">
      <c r="A499" s="168"/>
      <c r="B499" s="168"/>
      <c r="C499" s="168"/>
      <c r="E499" s="168"/>
      <c r="F499" s="169"/>
      <c r="G499" s="170"/>
      <c r="H499" s="168"/>
    </row>
  </sheetData>
  <autoFilter ref="A4:J496"/>
  <sortState ref="A5:M467">
    <sortCondition ref="B5:B467"/>
  </sortState>
  <mergeCells count="3">
    <mergeCell ref="A2:H2"/>
    <mergeCell ref="G3:H3"/>
    <mergeCell ref="A496:D496"/>
  </mergeCells>
  <phoneticPr fontId="73" type="noConversion"/>
  <printOptions horizontalCentered="1"/>
  <pageMargins left="0" right="0" top="0.196527777777778" bottom="0.27500000000000002" header="0.196527777777778" footer="0.156944444444444"/>
  <pageSetup paperSize="9" scale="83" fitToHeight="0" orientation="landscape" blackAndWhite="1"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43"/>
  <sheetViews>
    <sheetView view="pageBreakPreview" topLeftCell="A19" zoomScaleNormal="100" workbookViewId="0">
      <selection activeCell="E43" sqref="E43"/>
    </sheetView>
  </sheetViews>
  <sheetFormatPr defaultColWidth="9" defaultRowHeight="13.5"/>
  <cols>
    <col min="1" max="1" width="24.5" style="126" customWidth="1"/>
    <col min="2" max="4" width="14.875" style="126" customWidth="1"/>
    <col min="5" max="5" width="30.75" style="126" customWidth="1"/>
    <col min="6" max="6" width="11.75" style="126" customWidth="1"/>
    <col min="7" max="7" width="13.125" style="126" customWidth="1"/>
    <col min="8" max="8" width="10.25" style="126" customWidth="1"/>
    <col min="9" max="9" width="14.875" style="126" customWidth="1"/>
    <col min="10" max="11" width="11.375" style="126" customWidth="1"/>
    <col min="12" max="12" width="13.125" style="126" customWidth="1"/>
    <col min="13" max="15" width="9" style="126" hidden="1" customWidth="1"/>
    <col min="16" max="28" width="9" style="126" customWidth="1"/>
    <col min="29" max="16384" width="9" style="126"/>
  </cols>
  <sheetData>
    <row r="1" spans="1:15">
      <c r="A1" s="126" t="s">
        <v>767</v>
      </c>
    </row>
    <row r="2" spans="1:15" ht="27">
      <c r="A2" s="232" t="s">
        <v>768</v>
      </c>
      <c r="B2" s="232"/>
      <c r="C2" s="232"/>
      <c r="D2" s="232"/>
      <c r="E2" s="232"/>
      <c r="F2" s="232"/>
      <c r="G2" s="232"/>
      <c r="H2" s="232"/>
      <c r="I2" s="232"/>
      <c r="J2" s="232"/>
      <c r="K2" s="232"/>
      <c r="L2" s="232"/>
    </row>
    <row r="3" spans="1:15">
      <c r="E3" s="126" t="s">
        <v>2</v>
      </c>
      <c r="G3" s="127"/>
      <c r="L3" s="127" t="s">
        <v>3</v>
      </c>
    </row>
    <row r="4" spans="1:15">
      <c r="A4" s="225" t="s">
        <v>4</v>
      </c>
      <c r="B4" s="226"/>
      <c r="C4" s="226"/>
      <c r="D4" s="226"/>
      <c r="E4" s="220" t="s">
        <v>5</v>
      </c>
      <c r="F4" s="220"/>
      <c r="G4" s="220"/>
      <c r="H4" s="220"/>
      <c r="I4" s="220"/>
      <c r="J4" s="220"/>
      <c r="K4" s="220"/>
      <c r="L4" s="220"/>
      <c r="N4" s="126" t="s">
        <v>769</v>
      </c>
    </row>
    <row r="5" spans="1:15" ht="13.5" customHeight="1">
      <c r="A5" s="220" t="s">
        <v>6</v>
      </c>
      <c r="B5" s="217" t="s">
        <v>7</v>
      </c>
      <c r="C5" s="221" t="s">
        <v>8</v>
      </c>
      <c r="D5" s="233" t="s">
        <v>9</v>
      </c>
      <c r="E5" s="220" t="s">
        <v>6</v>
      </c>
      <c r="F5" s="221" t="s">
        <v>7</v>
      </c>
      <c r="G5" s="217" t="s">
        <v>8</v>
      </c>
      <c r="H5" s="218"/>
      <c r="I5" s="218"/>
      <c r="J5" s="218"/>
      <c r="K5" s="219"/>
      <c r="L5" s="221" t="s">
        <v>9</v>
      </c>
    </row>
    <row r="6" spans="1:15" ht="13.5" customHeight="1">
      <c r="A6" s="220"/>
      <c r="B6" s="217"/>
      <c r="C6" s="221"/>
      <c r="D6" s="234"/>
      <c r="E6" s="220"/>
      <c r="F6" s="221"/>
      <c r="G6" s="222" t="s">
        <v>12</v>
      </c>
      <c r="H6" s="217" t="s">
        <v>13</v>
      </c>
      <c r="I6" s="218"/>
      <c r="J6" s="219"/>
      <c r="K6" s="222" t="s">
        <v>14</v>
      </c>
      <c r="L6" s="221"/>
    </row>
    <row r="7" spans="1:15">
      <c r="A7" s="220"/>
      <c r="B7" s="221"/>
      <c r="C7" s="221"/>
      <c r="D7" s="223"/>
      <c r="E7" s="220"/>
      <c r="F7" s="221"/>
      <c r="G7" s="223"/>
      <c r="H7" s="128" t="s">
        <v>15</v>
      </c>
      <c r="I7" s="128" t="s">
        <v>16</v>
      </c>
      <c r="J7" s="129" t="s">
        <v>17</v>
      </c>
      <c r="K7" s="223"/>
      <c r="L7" s="221"/>
    </row>
    <row r="8" spans="1:15" s="125" customFormat="1" ht="30" customHeight="1">
      <c r="A8" s="130" t="s">
        <v>770</v>
      </c>
      <c r="B8" s="131"/>
      <c r="C8" s="131"/>
      <c r="D8" s="131">
        <f>B8+C8</f>
        <v>0</v>
      </c>
      <c r="E8" s="130" t="s">
        <v>771</v>
      </c>
      <c r="F8" s="131">
        <f>SUM(F9)</f>
        <v>24.1675</v>
      </c>
      <c r="G8" s="132">
        <f>H8+K8</f>
        <v>0</v>
      </c>
      <c r="H8" s="131">
        <f>H9</f>
        <v>0</v>
      </c>
      <c r="I8" s="131">
        <f>I9</f>
        <v>0</v>
      </c>
      <c r="J8" s="131">
        <f>J9</f>
        <v>0</v>
      </c>
      <c r="K8" s="131">
        <f>K9</f>
        <v>0</v>
      </c>
      <c r="L8" s="132">
        <f>F8+G8</f>
        <v>24.1675</v>
      </c>
    </row>
    <row r="9" spans="1:15" ht="33" customHeight="1">
      <c r="A9" s="133" t="s">
        <v>772</v>
      </c>
      <c r="B9" s="131"/>
      <c r="C9" s="131"/>
      <c r="D9" s="131">
        <f t="shared" ref="D9:D25" si="0">B9+C9</f>
        <v>0</v>
      </c>
      <c r="E9" s="133" t="s">
        <v>773</v>
      </c>
      <c r="F9" s="131">
        <v>24.1675</v>
      </c>
      <c r="G9" s="132">
        <f t="shared" ref="G9:G26" si="1">H9+K9</f>
        <v>0</v>
      </c>
      <c r="H9" s="131"/>
      <c r="I9" s="131"/>
      <c r="J9" s="131"/>
      <c r="K9" s="131"/>
      <c r="L9" s="132">
        <f t="shared" ref="L9:L27" si="2">F9+G9</f>
        <v>24.1675</v>
      </c>
    </row>
    <row r="10" spans="1:15" s="125" customFormat="1" ht="30" customHeight="1">
      <c r="A10" s="134" t="s">
        <v>774</v>
      </c>
      <c r="B10" s="131"/>
      <c r="C10" s="131"/>
      <c r="D10" s="131">
        <f t="shared" si="0"/>
        <v>0</v>
      </c>
      <c r="E10" s="130" t="s">
        <v>775</v>
      </c>
      <c r="F10" s="131">
        <f>F11+F12</f>
        <v>0</v>
      </c>
      <c r="G10" s="132">
        <f t="shared" si="1"/>
        <v>0</v>
      </c>
      <c r="H10" s="131">
        <f>H11+H12</f>
        <v>0</v>
      </c>
      <c r="I10" s="131"/>
      <c r="J10" s="131"/>
      <c r="K10" s="131">
        <f>K11+K12</f>
        <v>0</v>
      </c>
      <c r="L10" s="132">
        <f t="shared" si="2"/>
        <v>0</v>
      </c>
    </row>
    <row r="11" spans="1:15" ht="30.95" customHeight="1">
      <c r="A11" s="133" t="s">
        <v>776</v>
      </c>
      <c r="B11" s="131"/>
      <c r="C11" s="131"/>
      <c r="D11" s="131">
        <f t="shared" si="0"/>
        <v>0</v>
      </c>
      <c r="E11" s="133" t="s">
        <v>777</v>
      </c>
      <c r="F11" s="131"/>
      <c r="G11" s="132">
        <f t="shared" si="1"/>
        <v>0</v>
      </c>
      <c r="H11" s="131"/>
      <c r="I11" s="131"/>
      <c r="J11" s="131"/>
      <c r="K11" s="131"/>
      <c r="L11" s="132">
        <f t="shared" si="2"/>
        <v>0</v>
      </c>
    </row>
    <row r="12" spans="1:15" ht="30.95" customHeight="1">
      <c r="A12" s="133" t="s">
        <v>778</v>
      </c>
      <c r="B12" s="131"/>
      <c r="C12" s="131"/>
      <c r="D12" s="131">
        <f t="shared" si="0"/>
        <v>0</v>
      </c>
      <c r="E12" s="133" t="s">
        <v>779</v>
      </c>
      <c r="F12" s="131"/>
      <c r="G12" s="132">
        <f t="shared" si="1"/>
        <v>0</v>
      </c>
      <c r="H12" s="131"/>
      <c r="I12" s="131"/>
      <c r="J12" s="131"/>
      <c r="K12" s="131"/>
      <c r="L12" s="132">
        <f t="shared" si="2"/>
        <v>0</v>
      </c>
    </row>
    <row r="13" spans="1:15" s="125" customFormat="1" ht="24.75" customHeight="1">
      <c r="A13" s="130" t="s">
        <v>780</v>
      </c>
      <c r="B13" s="131">
        <f>B14+B15+B16+B17+B18</f>
        <v>102100</v>
      </c>
      <c r="C13" s="131">
        <f>C14+C15+C16+C17+C18</f>
        <v>-60000</v>
      </c>
      <c r="D13" s="131">
        <f t="shared" si="0"/>
        <v>42100</v>
      </c>
      <c r="E13" s="130" t="s">
        <v>781</v>
      </c>
      <c r="F13" s="131">
        <f>SUM(F14:F18)</f>
        <v>89051.222670999996</v>
      </c>
      <c r="G13" s="132">
        <f t="shared" si="1"/>
        <v>-47166.8</v>
      </c>
      <c r="H13" s="131">
        <f>H14+H15+H16+H17+H18</f>
        <v>-47166.8</v>
      </c>
      <c r="I13" s="131">
        <f t="shared" ref="I13:K13" si="3">I14+I15+I16+I17+I18</f>
        <v>7793</v>
      </c>
      <c r="J13" s="131">
        <f t="shared" si="3"/>
        <v>-54959.8</v>
      </c>
      <c r="K13" s="131">
        <f t="shared" si="3"/>
        <v>0</v>
      </c>
      <c r="L13" s="132">
        <f t="shared" si="2"/>
        <v>41884.422671</v>
      </c>
    </row>
    <row r="14" spans="1:15" ht="33.950000000000003" customHeight="1">
      <c r="A14" s="133" t="s">
        <v>782</v>
      </c>
      <c r="B14" s="131">
        <v>87200</v>
      </c>
      <c r="C14" s="131">
        <v>-60000</v>
      </c>
      <c r="D14" s="131">
        <f t="shared" si="0"/>
        <v>27200</v>
      </c>
      <c r="E14" s="133" t="s">
        <v>783</v>
      </c>
      <c r="F14" s="131">
        <v>74689.422670999993</v>
      </c>
      <c r="G14" s="132">
        <f t="shared" si="1"/>
        <v>-47257.1</v>
      </c>
      <c r="H14" s="131">
        <f>I14+J14</f>
        <v>-47257.1</v>
      </c>
      <c r="I14" s="131">
        <f>2702+25</f>
        <v>2727</v>
      </c>
      <c r="J14" s="131">
        <f>-44311.36-1871.74-2899-782-200+80</f>
        <v>-49984.1</v>
      </c>
      <c r="K14" s="131"/>
      <c r="L14" s="132">
        <f t="shared" si="2"/>
        <v>27432.322671000002</v>
      </c>
      <c r="N14" s="126">
        <v>239</v>
      </c>
      <c r="O14" s="148">
        <f>D14+N14</f>
        <v>27439</v>
      </c>
    </row>
    <row r="15" spans="1:15" ht="24.95" customHeight="1">
      <c r="A15" s="133" t="s">
        <v>784</v>
      </c>
      <c r="B15" s="131">
        <v>5000</v>
      </c>
      <c r="C15" s="131"/>
      <c r="D15" s="131">
        <f t="shared" si="0"/>
        <v>5000</v>
      </c>
      <c r="E15" s="133" t="s">
        <v>785</v>
      </c>
      <c r="F15" s="131">
        <v>5000</v>
      </c>
      <c r="G15" s="132">
        <f t="shared" si="1"/>
        <v>0</v>
      </c>
      <c r="H15" s="131">
        <f>I15+J15</f>
        <v>0</v>
      </c>
      <c r="I15" s="131"/>
      <c r="J15" s="131"/>
      <c r="K15" s="131"/>
      <c r="L15" s="132">
        <f t="shared" si="2"/>
        <v>5000</v>
      </c>
      <c r="O15" s="148">
        <f t="shared" ref="O15:O18" si="4">D15+N15</f>
        <v>5000</v>
      </c>
    </row>
    <row r="16" spans="1:15" ht="24" customHeight="1">
      <c r="A16" s="133" t="s">
        <v>786</v>
      </c>
      <c r="B16" s="131">
        <v>800</v>
      </c>
      <c r="C16" s="131"/>
      <c r="D16" s="131">
        <f t="shared" si="0"/>
        <v>800</v>
      </c>
      <c r="E16" s="133" t="s">
        <v>787</v>
      </c>
      <c r="F16" s="131">
        <v>891.8</v>
      </c>
      <c r="G16" s="132">
        <f t="shared" si="1"/>
        <v>0.29999999999995502</v>
      </c>
      <c r="H16" s="131">
        <f>I16+J16</f>
        <v>0.29999999999995502</v>
      </c>
      <c r="I16" s="131">
        <v>782</v>
      </c>
      <c r="J16" s="131">
        <v>-781.7</v>
      </c>
      <c r="K16" s="131"/>
      <c r="L16" s="132">
        <f t="shared" si="2"/>
        <v>892.1</v>
      </c>
      <c r="N16" s="126">
        <v>92</v>
      </c>
      <c r="O16" s="148">
        <f t="shared" si="4"/>
        <v>892</v>
      </c>
    </row>
    <row r="17" spans="1:15" ht="24.95" customHeight="1">
      <c r="A17" s="133" t="s">
        <v>788</v>
      </c>
      <c r="B17" s="131">
        <v>6000</v>
      </c>
      <c r="C17" s="131"/>
      <c r="D17" s="131">
        <f t="shared" si="0"/>
        <v>6000</v>
      </c>
      <c r="E17" s="133" t="s">
        <v>789</v>
      </c>
      <c r="F17" s="131">
        <v>5670</v>
      </c>
      <c r="G17" s="132">
        <f t="shared" si="1"/>
        <v>269</v>
      </c>
      <c r="H17" s="131">
        <f>I17+J17</f>
        <v>269</v>
      </c>
      <c r="I17" s="131">
        <v>3634</v>
      </c>
      <c r="J17" s="131">
        <v>-3365</v>
      </c>
      <c r="K17" s="131"/>
      <c r="L17" s="132">
        <f t="shared" si="2"/>
        <v>5939</v>
      </c>
      <c r="N17" s="126">
        <v>19</v>
      </c>
      <c r="O17" s="148">
        <f t="shared" si="4"/>
        <v>6019</v>
      </c>
    </row>
    <row r="18" spans="1:15" s="125" customFormat="1" ht="20.100000000000001" customHeight="1">
      <c r="A18" s="133" t="s">
        <v>790</v>
      </c>
      <c r="B18" s="131">
        <v>3100</v>
      </c>
      <c r="C18" s="131"/>
      <c r="D18" s="131">
        <f t="shared" si="0"/>
        <v>3100</v>
      </c>
      <c r="E18" s="133" t="s">
        <v>791</v>
      </c>
      <c r="F18" s="131">
        <v>2800</v>
      </c>
      <c r="G18" s="132">
        <f t="shared" si="1"/>
        <v>-179</v>
      </c>
      <c r="H18" s="131">
        <f>I18+J18</f>
        <v>-179</v>
      </c>
      <c r="I18" s="131">
        <f>450+200</f>
        <v>650</v>
      </c>
      <c r="J18" s="131">
        <v>-829</v>
      </c>
      <c r="K18" s="131"/>
      <c r="L18" s="132">
        <f t="shared" si="2"/>
        <v>2621</v>
      </c>
      <c r="N18" s="125">
        <v>106</v>
      </c>
      <c r="O18" s="148">
        <f t="shared" si="4"/>
        <v>3206</v>
      </c>
    </row>
    <row r="19" spans="1:15" s="125" customFormat="1" ht="24" customHeight="1">
      <c r="A19" s="135" t="s">
        <v>792</v>
      </c>
      <c r="B19" s="131"/>
      <c r="C19" s="131"/>
      <c r="D19" s="131">
        <f t="shared" si="0"/>
        <v>0</v>
      </c>
      <c r="E19" s="130" t="s">
        <v>793</v>
      </c>
      <c r="F19" s="131">
        <f>F20+F21+F22</f>
        <v>3546.942106</v>
      </c>
      <c r="G19" s="131">
        <f t="shared" ref="G19:K19" si="5">G20+G21+G22</f>
        <v>-29</v>
      </c>
      <c r="H19" s="131">
        <f t="shared" si="5"/>
        <v>-29</v>
      </c>
      <c r="I19" s="131">
        <f t="shared" si="5"/>
        <v>0</v>
      </c>
      <c r="J19" s="131">
        <f t="shared" si="5"/>
        <v>-29</v>
      </c>
      <c r="K19" s="131">
        <f t="shared" si="5"/>
        <v>0</v>
      </c>
      <c r="L19" s="132">
        <f t="shared" si="2"/>
        <v>3517.942106</v>
      </c>
    </row>
    <row r="20" spans="1:15" ht="23.1" customHeight="1">
      <c r="A20" s="136" t="s">
        <v>794</v>
      </c>
      <c r="B20" s="131"/>
      <c r="C20" s="131"/>
      <c r="D20" s="131">
        <f t="shared" si="0"/>
        <v>0</v>
      </c>
      <c r="E20" s="133" t="s">
        <v>795</v>
      </c>
      <c r="F20" s="131">
        <v>3.42</v>
      </c>
      <c r="G20" s="132">
        <f t="shared" si="1"/>
        <v>-3</v>
      </c>
      <c r="H20" s="131">
        <f>I20+J20</f>
        <v>-3</v>
      </c>
      <c r="I20" s="131"/>
      <c r="J20" s="131">
        <v>-3</v>
      </c>
      <c r="K20" s="131"/>
      <c r="L20" s="132">
        <f t="shared" si="2"/>
        <v>0.42</v>
      </c>
    </row>
    <row r="21" spans="1:15" ht="36" customHeight="1">
      <c r="A21" s="136"/>
      <c r="B21" s="131"/>
      <c r="C21" s="131"/>
      <c r="D21" s="131">
        <f t="shared" si="0"/>
        <v>0</v>
      </c>
      <c r="E21" s="133" t="s">
        <v>777</v>
      </c>
      <c r="F21" s="131">
        <v>3504.5221059999999</v>
      </c>
      <c r="G21" s="132">
        <f t="shared" si="1"/>
        <v>-2</v>
      </c>
      <c r="H21" s="131">
        <f t="shared" ref="H21:H22" si="6">I21+J21</f>
        <v>-2</v>
      </c>
      <c r="I21" s="131"/>
      <c r="J21" s="131">
        <v>-2</v>
      </c>
      <c r="K21" s="131"/>
      <c r="L21" s="132">
        <f t="shared" si="2"/>
        <v>3502.5221059999999</v>
      </c>
      <c r="O21" s="126">
        <v>113</v>
      </c>
    </row>
    <row r="22" spans="1:15" ht="21" customHeight="1">
      <c r="A22" s="136"/>
      <c r="B22" s="131"/>
      <c r="C22" s="131"/>
      <c r="D22" s="131">
        <f t="shared" si="0"/>
        <v>0</v>
      </c>
      <c r="E22" s="133" t="s">
        <v>796</v>
      </c>
      <c r="F22" s="131">
        <v>39</v>
      </c>
      <c r="G22" s="132">
        <f t="shared" si="1"/>
        <v>-24</v>
      </c>
      <c r="H22" s="131">
        <f t="shared" si="6"/>
        <v>-24</v>
      </c>
      <c r="I22" s="131"/>
      <c r="J22" s="131">
        <v>-24</v>
      </c>
      <c r="K22" s="131"/>
      <c r="L22" s="132">
        <f t="shared" si="2"/>
        <v>15</v>
      </c>
    </row>
    <row r="23" spans="1:15" s="125" customFormat="1" ht="24" customHeight="1">
      <c r="A23" s="135" t="s">
        <v>797</v>
      </c>
      <c r="B23" s="131">
        <f>B24+B25</f>
        <v>530</v>
      </c>
      <c r="C23" s="131"/>
      <c r="D23" s="131">
        <f t="shared" si="0"/>
        <v>530</v>
      </c>
      <c r="E23" s="130" t="s">
        <v>798</v>
      </c>
      <c r="F23" s="131">
        <f>F24+F25+F26</f>
        <v>192932.97513899999</v>
      </c>
      <c r="G23" s="132">
        <f t="shared" si="1"/>
        <v>31250</v>
      </c>
      <c r="H23" s="131">
        <f>SUM(H24:H26)</f>
        <v>31250</v>
      </c>
      <c r="I23" s="131">
        <f t="shared" ref="I23:K23" si="7">SUM(I24:I26)</f>
        <v>31250</v>
      </c>
      <c r="J23" s="131">
        <f t="shared" si="7"/>
        <v>0</v>
      </c>
      <c r="K23" s="131">
        <f t="shared" si="7"/>
        <v>0</v>
      </c>
      <c r="L23" s="132">
        <f t="shared" si="2"/>
        <v>224182.97513899999</v>
      </c>
    </row>
    <row r="24" spans="1:15" ht="33.950000000000003" customHeight="1">
      <c r="A24" s="133" t="s">
        <v>799</v>
      </c>
      <c r="B24" s="131"/>
      <c r="C24" s="131"/>
      <c r="D24" s="131">
        <f t="shared" si="0"/>
        <v>0</v>
      </c>
      <c r="E24" s="133" t="s">
        <v>800</v>
      </c>
      <c r="F24" s="131">
        <v>191383.49781999999</v>
      </c>
      <c r="G24" s="132">
        <f t="shared" si="1"/>
        <v>31250</v>
      </c>
      <c r="H24" s="131">
        <f>I24+J24</f>
        <v>31250</v>
      </c>
      <c r="I24" s="131">
        <v>31250</v>
      </c>
      <c r="J24" s="131"/>
      <c r="K24" s="131"/>
      <c r="L24" s="132">
        <f t="shared" si="2"/>
        <v>222633.49781999999</v>
      </c>
    </row>
    <row r="25" spans="1:15" ht="33" customHeight="1">
      <c r="A25" s="136" t="s">
        <v>801</v>
      </c>
      <c r="B25" s="131">
        <v>530</v>
      </c>
      <c r="C25" s="131"/>
      <c r="D25" s="131">
        <f t="shared" si="0"/>
        <v>530</v>
      </c>
      <c r="E25" s="133" t="s">
        <v>802</v>
      </c>
      <c r="F25" s="131">
        <v>119.36604800000001</v>
      </c>
      <c r="G25" s="132">
        <f t="shared" si="1"/>
        <v>0</v>
      </c>
      <c r="H25" s="131">
        <f>I25+J25</f>
        <v>0</v>
      </c>
      <c r="I25" s="131"/>
      <c r="J25" s="131"/>
      <c r="K25" s="131"/>
      <c r="L25" s="132">
        <f t="shared" si="2"/>
        <v>119.36604800000001</v>
      </c>
    </row>
    <row r="26" spans="1:15" s="125" customFormat="1" ht="27.75" customHeight="1">
      <c r="A26" s="133"/>
      <c r="B26" s="131"/>
      <c r="C26" s="131"/>
      <c r="D26" s="131"/>
      <c r="E26" s="133" t="s">
        <v>803</v>
      </c>
      <c r="F26" s="131">
        <v>1430.111271</v>
      </c>
      <c r="G26" s="132">
        <f t="shared" si="1"/>
        <v>0</v>
      </c>
      <c r="H26" s="131">
        <f>I26+J26</f>
        <v>0</v>
      </c>
      <c r="I26" s="131"/>
      <c r="J26" s="131"/>
      <c r="K26" s="131"/>
      <c r="L26" s="132">
        <f t="shared" si="2"/>
        <v>1430.111271</v>
      </c>
    </row>
    <row r="27" spans="1:15" s="125" customFormat="1">
      <c r="A27" s="133"/>
      <c r="B27" s="131"/>
      <c r="C27" s="131"/>
      <c r="D27" s="131"/>
      <c r="E27" s="130"/>
      <c r="F27" s="131"/>
      <c r="G27" s="132"/>
      <c r="H27" s="131"/>
      <c r="I27" s="131"/>
      <c r="J27" s="131"/>
      <c r="K27" s="131"/>
      <c r="L27" s="132">
        <f t="shared" si="2"/>
        <v>0</v>
      </c>
    </row>
    <row r="28" spans="1:15">
      <c r="A28" s="137"/>
      <c r="B28" s="138"/>
      <c r="C28" s="138"/>
      <c r="D28" s="138"/>
      <c r="E28" s="130"/>
      <c r="F28" s="131"/>
      <c r="G28" s="132"/>
      <c r="H28" s="131"/>
      <c r="I28" s="131"/>
      <c r="J28" s="131"/>
      <c r="K28" s="131"/>
      <c r="L28" s="132"/>
    </row>
    <row r="29" spans="1:15" ht="23.1" customHeight="1">
      <c r="A29" s="139" t="s">
        <v>804</v>
      </c>
      <c r="B29" s="140">
        <f>B8+B10+B13+B19+B23</f>
        <v>102630</v>
      </c>
      <c r="C29" s="140">
        <f>C8+C10+C13+C19+C23</f>
        <v>-60000</v>
      </c>
      <c r="D29" s="140">
        <f>D8+D10+D13+D19+D23</f>
        <v>42630</v>
      </c>
      <c r="E29" s="141" t="s">
        <v>805</v>
      </c>
      <c r="F29" s="140">
        <f t="shared" ref="F29:L29" si="8">F8+F10+F13+F19+F23+F27</f>
        <v>285555.307416</v>
      </c>
      <c r="G29" s="140">
        <f t="shared" si="8"/>
        <v>-15945.8</v>
      </c>
      <c r="H29" s="140">
        <f t="shared" si="8"/>
        <v>-15945.8</v>
      </c>
      <c r="I29" s="140">
        <f t="shared" si="8"/>
        <v>39043</v>
      </c>
      <c r="J29" s="140">
        <f t="shared" si="8"/>
        <v>-54988.800000000003</v>
      </c>
      <c r="K29" s="140">
        <f t="shared" si="8"/>
        <v>0</v>
      </c>
      <c r="L29" s="140">
        <f t="shared" si="8"/>
        <v>269609.50741600001</v>
      </c>
    </row>
    <row r="30" spans="1:15" ht="23.1" customHeight="1">
      <c r="A30" s="142" t="s">
        <v>45</v>
      </c>
      <c r="B30" s="140">
        <f>B31+B32+B33+B34</f>
        <v>198245</v>
      </c>
      <c r="C30" s="140">
        <f>C31+C32+C33+C34</f>
        <v>32385</v>
      </c>
      <c r="D30" s="140">
        <f>D31+D32+D33+D34</f>
        <v>230630</v>
      </c>
      <c r="E30" s="142" t="s">
        <v>46</v>
      </c>
      <c r="F30" s="140">
        <f>F31+F32+F33</f>
        <v>14566</v>
      </c>
      <c r="G30" s="140">
        <f>G31+G33+G32</f>
        <v>-11667</v>
      </c>
      <c r="H30" s="140">
        <f>H31+H33+H32</f>
        <v>-11667</v>
      </c>
      <c r="I30" s="140">
        <f>I31+I33+I32</f>
        <v>1199</v>
      </c>
      <c r="J30" s="140">
        <f t="shared" ref="J30:L30" si="9">J31+J33+J32</f>
        <v>-12866</v>
      </c>
      <c r="K30" s="140">
        <f t="shared" si="9"/>
        <v>0</v>
      </c>
      <c r="L30" s="140">
        <f t="shared" si="9"/>
        <v>2899</v>
      </c>
    </row>
    <row r="31" spans="1:15" ht="23.1" customHeight="1">
      <c r="A31" s="143" t="s">
        <v>51</v>
      </c>
      <c r="B31" s="131">
        <v>2624</v>
      </c>
      <c r="C31" s="131"/>
      <c r="D31" s="131">
        <f>B31+C31</f>
        <v>2624</v>
      </c>
      <c r="E31" s="143" t="s">
        <v>806</v>
      </c>
      <c r="F31" s="131">
        <v>1200</v>
      </c>
      <c r="G31" s="131">
        <f>H31+K31</f>
        <v>1199</v>
      </c>
      <c r="H31" s="131">
        <f>I31+J31</f>
        <v>1199</v>
      </c>
      <c r="I31" s="131">
        <v>1199</v>
      </c>
      <c r="J31" s="131"/>
      <c r="K31" s="131"/>
      <c r="L31" s="131">
        <f>F31+G31</f>
        <v>2399</v>
      </c>
    </row>
    <row r="32" spans="1:15" ht="23.1" customHeight="1">
      <c r="A32" s="143" t="s">
        <v>53</v>
      </c>
      <c r="B32" s="131">
        <v>48461</v>
      </c>
      <c r="C32" s="131"/>
      <c r="D32" s="131">
        <f t="shared" ref="D32:D33" si="10">B32+C32</f>
        <v>48461</v>
      </c>
      <c r="E32" s="143" t="s">
        <v>807</v>
      </c>
      <c r="F32" s="131">
        <v>500</v>
      </c>
      <c r="G32" s="131">
        <f>H32+K32</f>
        <v>0</v>
      </c>
      <c r="H32" s="131">
        <f>I32+J32</f>
        <v>0</v>
      </c>
      <c r="I32" s="131"/>
      <c r="J32" s="131"/>
      <c r="K32" s="131"/>
      <c r="L32" s="131">
        <f>F32+G32</f>
        <v>500</v>
      </c>
    </row>
    <row r="33" spans="1:12" ht="27">
      <c r="A33" s="133" t="s">
        <v>808</v>
      </c>
      <c r="B33" s="131">
        <v>147160</v>
      </c>
      <c r="C33" s="131">
        <v>32385</v>
      </c>
      <c r="D33" s="131">
        <f t="shared" si="10"/>
        <v>179545</v>
      </c>
      <c r="E33" s="143" t="s">
        <v>52</v>
      </c>
      <c r="F33" s="131">
        <v>12866</v>
      </c>
      <c r="G33" s="131">
        <f>H33+K33</f>
        <v>-12866</v>
      </c>
      <c r="H33" s="131">
        <f>I33+J33</f>
        <v>-12866</v>
      </c>
      <c r="I33" s="131"/>
      <c r="J33" s="131">
        <v>-12866</v>
      </c>
      <c r="K33" s="131"/>
      <c r="L33" s="131">
        <f>F33+G33</f>
        <v>0</v>
      </c>
    </row>
    <row r="34" spans="1:12">
      <c r="A34" s="133"/>
      <c r="B34" s="131"/>
      <c r="C34" s="131"/>
      <c r="D34" s="131"/>
      <c r="E34" s="137"/>
      <c r="F34" s="137"/>
      <c r="G34" s="137"/>
      <c r="H34" s="137"/>
      <c r="I34" s="137"/>
      <c r="J34" s="137"/>
      <c r="K34" s="137"/>
      <c r="L34" s="137"/>
    </row>
    <row r="35" spans="1:12">
      <c r="A35" s="130"/>
      <c r="B35" s="138"/>
      <c r="C35" s="138"/>
      <c r="D35" s="138"/>
      <c r="E35" s="137"/>
      <c r="F35" s="137"/>
      <c r="G35" s="137"/>
      <c r="H35" s="137"/>
      <c r="I35" s="137"/>
      <c r="J35" s="137"/>
      <c r="K35" s="137"/>
      <c r="L35" s="137"/>
    </row>
    <row r="36" spans="1:12" ht="20.100000000000001" customHeight="1">
      <c r="A36" s="144" t="s">
        <v>59</v>
      </c>
      <c r="B36" s="140">
        <f>B29+B30</f>
        <v>300875</v>
      </c>
      <c r="C36" s="140">
        <f>C29+C30</f>
        <v>-27615</v>
      </c>
      <c r="D36" s="140">
        <f>D29+D30</f>
        <v>273260</v>
      </c>
      <c r="E36" s="128" t="s">
        <v>60</v>
      </c>
      <c r="F36" s="145">
        <f t="shared" ref="F36:L36" si="11">F29+F30</f>
        <v>300121.307416</v>
      </c>
      <c r="G36" s="145">
        <f t="shared" si="11"/>
        <v>-27612.799999999999</v>
      </c>
      <c r="H36" s="145">
        <f t="shared" si="11"/>
        <v>-27612.799999999999</v>
      </c>
      <c r="I36" s="145">
        <f t="shared" si="11"/>
        <v>40242</v>
      </c>
      <c r="J36" s="145">
        <f t="shared" si="11"/>
        <v>-67854.8</v>
      </c>
      <c r="K36" s="145">
        <f t="shared" si="11"/>
        <v>0</v>
      </c>
      <c r="L36" s="145">
        <f t="shared" si="11"/>
        <v>272508.50741600001</v>
      </c>
    </row>
    <row r="37" spans="1:12" ht="20.100000000000001" customHeight="1">
      <c r="A37" s="137"/>
      <c r="B37" s="146"/>
      <c r="C37" s="146"/>
      <c r="D37" s="146"/>
      <c r="E37" s="128" t="s">
        <v>61</v>
      </c>
      <c r="F37" s="132">
        <f>B36-F36</f>
        <v>753.69258400000399</v>
      </c>
      <c r="G37" s="131"/>
      <c r="H37" s="132"/>
      <c r="I37" s="132"/>
      <c r="J37" s="138"/>
      <c r="K37" s="138"/>
      <c r="L37" s="131">
        <f>D36-L36</f>
        <v>751.49258399999201</v>
      </c>
    </row>
    <row r="43" spans="1:12">
      <c r="F43" s="147"/>
      <c r="H43" s="147"/>
      <c r="I43" s="147"/>
      <c r="J43" s="147"/>
      <c r="K43" s="147"/>
    </row>
  </sheetData>
  <mergeCells count="14">
    <mergeCell ref="A2:L2"/>
    <mergeCell ref="A4:D4"/>
    <mergeCell ref="E4:L4"/>
    <mergeCell ref="G5:K5"/>
    <mergeCell ref="H6:J6"/>
    <mergeCell ref="A5:A7"/>
    <mergeCell ref="B5:B7"/>
    <mergeCell ref="C5:C7"/>
    <mergeCell ref="D5:D7"/>
    <mergeCell ref="E5:E7"/>
    <mergeCell ref="F5:F7"/>
    <mergeCell ref="G6:G7"/>
    <mergeCell ref="K6:K7"/>
    <mergeCell ref="L5:L7"/>
  </mergeCells>
  <phoneticPr fontId="73" type="noConversion"/>
  <pageMargins left="0.70833333333333304" right="0.156944444444444" top="0.156944444444444" bottom="0.31458333333333299" header="0.31458333333333299" footer="0.156944444444444"/>
  <pageSetup paperSize="9" scale="75" orientation="landscape" r:id="rId1"/>
  <headerFooter>
    <oddFooter>&amp;C第 &amp;P 页，共 &amp;N 页</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BA218"/>
  <sheetViews>
    <sheetView view="pageBreakPreview" zoomScaleNormal="100" workbookViewId="0">
      <pane ySplit="4" topLeftCell="A5" activePane="bottomLeft" state="frozen"/>
      <selection pane="bottomLeft" activeCell="F16" sqref="F16"/>
    </sheetView>
  </sheetViews>
  <sheetFormatPr defaultColWidth="9" defaultRowHeight="13.5"/>
  <cols>
    <col min="1" max="1" width="6.5" style="93" customWidth="1"/>
    <col min="2" max="2" width="33" style="94" customWidth="1"/>
    <col min="3" max="3" width="26.125" style="94" customWidth="1"/>
    <col min="4" max="4" width="41.875" style="95" customWidth="1"/>
    <col min="5" max="5" width="13.625" style="96" customWidth="1"/>
    <col min="6" max="6" width="14.375" style="97" customWidth="1"/>
    <col min="7" max="7" width="13.25" style="98" customWidth="1"/>
    <col min="8" max="8" width="36.875" style="94" customWidth="1"/>
    <col min="9" max="10" width="9" style="93" hidden="1" customWidth="1"/>
    <col min="11" max="11" width="9.5" style="93" hidden="1" customWidth="1"/>
    <col min="12" max="12" width="10.5" style="93" hidden="1" customWidth="1"/>
    <col min="13" max="14" width="9" style="93" hidden="1" customWidth="1"/>
    <col min="15" max="255" width="9" style="93"/>
    <col min="256" max="256" width="8.75" style="93" customWidth="1"/>
    <col min="257" max="257" width="6.5" style="93" customWidth="1"/>
    <col min="258" max="258" width="21" style="93" customWidth="1"/>
    <col min="259" max="259" width="36" style="93" customWidth="1"/>
    <col min="260" max="260" width="14.875" style="93" customWidth="1"/>
    <col min="261" max="261" width="14.5" style="93" customWidth="1"/>
    <col min="262" max="262" width="15.5" style="93" customWidth="1"/>
    <col min="263" max="511" width="9" style="93"/>
    <col min="512" max="512" width="8.75" style="93" customWidth="1"/>
    <col min="513" max="513" width="6.5" style="93" customWidth="1"/>
    <col min="514" max="514" width="21" style="93" customWidth="1"/>
    <col min="515" max="515" width="36" style="93" customWidth="1"/>
    <col min="516" max="516" width="14.875" style="93" customWidth="1"/>
    <col min="517" max="517" width="14.5" style="93" customWidth="1"/>
    <col min="518" max="518" width="15.5" style="93" customWidth="1"/>
    <col min="519" max="767" width="9" style="93"/>
    <col min="768" max="768" width="8.75" style="93" customWidth="1"/>
    <col min="769" max="769" width="6.5" style="93" customWidth="1"/>
    <col min="770" max="770" width="21" style="93" customWidth="1"/>
    <col min="771" max="771" width="36" style="93" customWidth="1"/>
    <col min="772" max="772" width="14.875" style="93" customWidth="1"/>
    <col min="773" max="773" width="14.5" style="93" customWidth="1"/>
    <col min="774" max="774" width="15.5" style="93" customWidth="1"/>
    <col min="775" max="1023" width="9" style="93"/>
    <col min="1024" max="1024" width="8.75" style="93" customWidth="1"/>
    <col min="1025" max="1025" width="6.5" style="93" customWidth="1"/>
    <col min="1026" max="1026" width="21" style="93" customWidth="1"/>
    <col min="1027" max="1027" width="36" style="93" customWidth="1"/>
    <col min="1028" max="1028" width="14.875" style="93" customWidth="1"/>
    <col min="1029" max="1029" width="14.5" style="93" customWidth="1"/>
    <col min="1030" max="1030" width="15.5" style="93" customWidth="1"/>
    <col min="1031" max="1279" width="9" style="93"/>
    <col min="1280" max="1280" width="8.75" style="93" customWidth="1"/>
    <col min="1281" max="1281" width="6.5" style="93" customWidth="1"/>
    <col min="1282" max="1282" width="21" style="93" customWidth="1"/>
    <col min="1283" max="1283" width="36" style="93" customWidth="1"/>
    <col min="1284" max="1284" width="14.875" style="93" customWidth="1"/>
    <col min="1285" max="1285" width="14.5" style="93" customWidth="1"/>
    <col min="1286" max="1286" width="15.5" style="93" customWidth="1"/>
    <col min="1287" max="1535" width="9" style="93"/>
    <col min="1536" max="1536" width="8.75" style="93" customWidth="1"/>
    <col min="1537" max="1537" width="6.5" style="93" customWidth="1"/>
    <col min="1538" max="1538" width="21" style="93" customWidth="1"/>
    <col min="1539" max="1539" width="36" style="93" customWidth="1"/>
    <col min="1540" max="1540" width="14.875" style="93" customWidth="1"/>
    <col min="1541" max="1541" width="14.5" style="93" customWidth="1"/>
    <col min="1542" max="1542" width="15.5" style="93" customWidth="1"/>
    <col min="1543" max="1791" width="9" style="93"/>
    <col min="1792" max="1792" width="8.75" style="93" customWidth="1"/>
    <col min="1793" max="1793" width="6.5" style="93" customWidth="1"/>
    <col min="1794" max="1794" width="21" style="93" customWidth="1"/>
    <col min="1795" max="1795" width="36" style="93" customWidth="1"/>
    <col min="1796" max="1796" width="14.875" style="93" customWidth="1"/>
    <col min="1797" max="1797" width="14.5" style="93" customWidth="1"/>
    <col min="1798" max="1798" width="15.5" style="93" customWidth="1"/>
    <col min="1799" max="2047" width="9" style="93"/>
    <col min="2048" max="2048" width="8.75" style="93" customWidth="1"/>
    <col min="2049" max="2049" width="6.5" style="93" customWidth="1"/>
    <col min="2050" max="2050" width="21" style="93" customWidth="1"/>
    <col min="2051" max="2051" width="36" style="93" customWidth="1"/>
    <col min="2052" max="2052" width="14.875" style="93" customWidth="1"/>
    <col min="2053" max="2053" width="14.5" style="93" customWidth="1"/>
    <col min="2054" max="2054" width="15.5" style="93" customWidth="1"/>
    <col min="2055" max="2303" width="9" style="93"/>
    <col min="2304" max="2304" width="8.75" style="93" customWidth="1"/>
    <col min="2305" max="2305" width="6.5" style="93" customWidth="1"/>
    <col min="2306" max="2306" width="21" style="93" customWidth="1"/>
    <col min="2307" max="2307" width="36" style="93" customWidth="1"/>
    <col min="2308" max="2308" width="14.875" style="93" customWidth="1"/>
    <col min="2309" max="2309" width="14.5" style="93" customWidth="1"/>
    <col min="2310" max="2310" width="15.5" style="93" customWidth="1"/>
    <col min="2311" max="2559" width="9" style="93"/>
    <col min="2560" max="2560" width="8.75" style="93" customWidth="1"/>
    <col min="2561" max="2561" width="6.5" style="93" customWidth="1"/>
    <col min="2562" max="2562" width="21" style="93" customWidth="1"/>
    <col min="2563" max="2563" width="36" style="93" customWidth="1"/>
    <col min="2564" max="2564" width="14.875" style="93" customWidth="1"/>
    <col min="2565" max="2565" width="14.5" style="93" customWidth="1"/>
    <col min="2566" max="2566" width="15.5" style="93" customWidth="1"/>
    <col min="2567" max="2815" width="9" style="93"/>
    <col min="2816" max="2816" width="8.75" style="93" customWidth="1"/>
    <col min="2817" max="2817" width="6.5" style="93" customWidth="1"/>
    <col min="2818" max="2818" width="21" style="93" customWidth="1"/>
    <col min="2819" max="2819" width="36" style="93" customWidth="1"/>
    <col min="2820" max="2820" width="14.875" style="93" customWidth="1"/>
    <col min="2821" max="2821" width="14.5" style="93" customWidth="1"/>
    <col min="2822" max="2822" width="15.5" style="93" customWidth="1"/>
    <col min="2823" max="3071" width="9" style="93"/>
    <col min="3072" max="3072" width="8.75" style="93" customWidth="1"/>
    <col min="3073" max="3073" width="6.5" style="93" customWidth="1"/>
    <col min="3074" max="3074" width="21" style="93" customWidth="1"/>
    <col min="3075" max="3075" width="36" style="93" customWidth="1"/>
    <col min="3076" max="3076" width="14.875" style="93" customWidth="1"/>
    <col min="3077" max="3077" width="14.5" style="93" customWidth="1"/>
    <col min="3078" max="3078" width="15.5" style="93" customWidth="1"/>
    <col min="3079" max="3327" width="9" style="93"/>
    <col min="3328" max="3328" width="8.75" style="93" customWidth="1"/>
    <col min="3329" max="3329" width="6.5" style="93" customWidth="1"/>
    <col min="3330" max="3330" width="21" style="93" customWidth="1"/>
    <col min="3331" max="3331" width="36" style="93" customWidth="1"/>
    <col min="3332" max="3332" width="14.875" style="93" customWidth="1"/>
    <col min="3333" max="3333" width="14.5" style="93" customWidth="1"/>
    <col min="3334" max="3334" width="15.5" style="93" customWidth="1"/>
    <col min="3335" max="3583" width="9" style="93"/>
    <col min="3584" max="3584" width="8.75" style="93" customWidth="1"/>
    <col min="3585" max="3585" width="6.5" style="93" customWidth="1"/>
    <col min="3586" max="3586" width="21" style="93" customWidth="1"/>
    <col min="3587" max="3587" width="36" style="93" customWidth="1"/>
    <col min="3588" max="3588" width="14.875" style="93" customWidth="1"/>
    <col min="3589" max="3589" width="14.5" style="93" customWidth="1"/>
    <col min="3590" max="3590" width="15.5" style="93" customWidth="1"/>
    <col min="3591" max="3839" width="9" style="93"/>
    <col min="3840" max="3840" width="8.75" style="93" customWidth="1"/>
    <col min="3841" max="3841" width="6.5" style="93" customWidth="1"/>
    <col min="3842" max="3842" width="21" style="93" customWidth="1"/>
    <col min="3843" max="3843" width="36" style="93" customWidth="1"/>
    <col min="3844" max="3844" width="14.875" style="93" customWidth="1"/>
    <col min="3845" max="3845" width="14.5" style="93" customWidth="1"/>
    <col min="3846" max="3846" width="15.5" style="93" customWidth="1"/>
    <col min="3847" max="4095" width="9" style="93"/>
    <col min="4096" max="4096" width="8.75" style="93" customWidth="1"/>
    <col min="4097" max="4097" width="6.5" style="93" customWidth="1"/>
    <col min="4098" max="4098" width="21" style="93" customWidth="1"/>
    <col min="4099" max="4099" width="36" style="93" customWidth="1"/>
    <col min="4100" max="4100" width="14.875" style="93" customWidth="1"/>
    <col min="4101" max="4101" width="14.5" style="93" customWidth="1"/>
    <col min="4102" max="4102" width="15.5" style="93" customWidth="1"/>
    <col min="4103" max="4351" width="9" style="93"/>
    <col min="4352" max="4352" width="8.75" style="93" customWidth="1"/>
    <col min="4353" max="4353" width="6.5" style="93" customWidth="1"/>
    <col min="4354" max="4354" width="21" style="93" customWidth="1"/>
    <col min="4355" max="4355" width="36" style="93" customWidth="1"/>
    <col min="4356" max="4356" width="14.875" style="93" customWidth="1"/>
    <col min="4357" max="4357" width="14.5" style="93" customWidth="1"/>
    <col min="4358" max="4358" width="15.5" style="93" customWidth="1"/>
    <col min="4359" max="4607" width="9" style="93"/>
    <col min="4608" max="4608" width="8.75" style="93" customWidth="1"/>
    <col min="4609" max="4609" width="6.5" style="93" customWidth="1"/>
    <col min="4610" max="4610" width="21" style="93" customWidth="1"/>
    <col min="4611" max="4611" width="36" style="93" customWidth="1"/>
    <col min="4612" max="4612" width="14.875" style="93" customWidth="1"/>
    <col min="4613" max="4613" width="14.5" style="93" customWidth="1"/>
    <col min="4614" max="4614" width="15.5" style="93" customWidth="1"/>
    <col min="4615" max="4863" width="9" style="93"/>
    <col min="4864" max="4864" width="8.75" style="93" customWidth="1"/>
    <col min="4865" max="4865" width="6.5" style="93" customWidth="1"/>
    <col min="4866" max="4866" width="21" style="93" customWidth="1"/>
    <col min="4867" max="4867" width="36" style="93" customWidth="1"/>
    <col min="4868" max="4868" width="14.875" style="93" customWidth="1"/>
    <col min="4869" max="4869" width="14.5" style="93" customWidth="1"/>
    <col min="4870" max="4870" width="15.5" style="93" customWidth="1"/>
    <col min="4871" max="5119" width="9" style="93"/>
    <col min="5120" max="5120" width="8.75" style="93" customWidth="1"/>
    <col min="5121" max="5121" width="6.5" style="93" customWidth="1"/>
    <col min="5122" max="5122" width="21" style="93" customWidth="1"/>
    <col min="5123" max="5123" width="36" style="93" customWidth="1"/>
    <col min="5124" max="5124" width="14.875" style="93" customWidth="1"/>
    <col min="5125" max="5125" width="14.5" style="93" customWidth="1"/>
    <col min="5126" max="5126" width="15.5" style="93" customWidth="1"/>
    <col min="5127" max="5375" width="9" style="93"/>
    <col min="5376" max="5376" width="8.75" style="93" customWidth="1"/>
    <col min="5377" max="5377" width="6.5" style="93" customWidth="1"/>
    <col min="5378" max="5378" width="21" style="93" customWidth="1"/>
    <col min="5379" max="5379" width="36" style="93" customWidth="1"/>
    <col min="5380" max="5380" width="14.875" style="93" customWidth="1"/>
    <col min="5381" max="5381" width="14.5" style="93" customWidth="1"/>
    <col min="5382" max="5382" width="15.5" style="93" customWidth="1"/>
    <col min="5383" max="5631" width="9" style="93"/>
    <col min="5632" max="5632" width="8.75" style="93" customWidth="1"/>
    <col min="5633" max="5633" width="6.5" style="93" customWidth="1"/>
    <col min="5634" max="5634" width="21" style="93" customWidth="1"/>
    <col min="5635" max="5635" width="36" style="93" customWidth="1"/>
    <col min="5636" max="5636" width="14.875" style="93" customWidth="1"/>
    <col min="5637" max="5637" width="14.5" style="93" customWidth="1"/>
    <col min="5638" max="5638" width="15.5" style="93" customWidth="1"/>
    <col min="5639" max="5887" width="9" style="93"/>
    <col min="5888" max="5888" width="8.75" style="93" customWidth="1"/>
    <col min="5889" max="5889" width="6.5" style="93" customWidth="1"/>
    <col min="5890" max="5890" width="21" style="93" customWidth="1"/>
    <col min="5891" max="5891" width="36" style="93" customWidth="1"/>
    <col min="5892" max="5892" width="14.875" style="93" customWidth="1"/>
    <col min="5893" max="5893" width="14.5" style="93" customWidth="1"/>
    <col min="5894" max="5894" width="15.5" style="93" customWidth="1"/>
    <col min="5895" max="6143" width="9" style="93"/>
    <col min="6144" max="6144" width="8.75" style="93" customWidth="1"/>
    <col min="6145" max="6145" width="6.5" style="93" customWidth="1"/>
    <col min="6146" max="6146" width="21" style="93" customWidth="1"/>
    <col min="6147" max="6147" width="36" style="93" customWidth="1"/>
    <col min="6148" max="6148" width="14.875" style="93" customWidth="1"/>
    <col min="6149" max="6149" width="14.5" style="93" customWidth="1"/>
    <col min="6150" max="6150" width="15.5" style="93" customWidth="1"/>
    <col min="6151" max="6399" width="9" style="93"/>
    <col min="6400" max="6400" width="8.75" style="93" customWidth="1"/>
    <col min="6401" max="6401" width="6.5" style="93" customWidth="1"/>
    <col min="6402" max="6402" width="21" style="93" customWidth="1"/>
    <col min="6403" max="6403" width="36" style="93" customWidth="1"/>
    <col min="6404" max="6404" width="14.875" style="93" customWidth="1"/>
    <col min="6405" max="6405" width="14.5" style="93" customWidth="1"/>
    <col min="6406" max="6406" width="15.5" style="93" customWidth="1"/>
    <col min="6407" max="6655" width="9" style="93"/>
    <col min="6656" max="6656" width="8.75" style="93" customWidth="1"/>
    <col min="6657" max="6657" width="6.5" style="93" customWidth="1"/>
    <col min="6658" max="6658" width="21" style="93" customWidth="1"/>
    <col min="6659" max="6659" width="36" style="93" customWidth="1"/>
    <col min="6660" max="6660" width="14.875" style="93" customWidth="1"/>
    <col min="6661" max="6661" width="14.5" style="93" customWidth="1"/>
    <col min="6662" max="6662" width="15.5" style="93" customWidth="1"/>
    <col min="6663" max="6911" width="9" style="93"/>
    <col min="6912" max="6912" width="8.75" style="93" customWidth="1"/>
    <col min="6913" max="6913" width="6.5" style="93" customWidth="1"/>
    <col min="6914" max="6914" width="21" style="93" customWidth="1"/>
    <col min="6915" max="6915" width="36" style="93" customWidth="1"/>
    <col min="6916" max="6916" width="14.875" style="93" customWidth="1"/>
    <col min="6917" max="6917" width="14.5" style="93" customWidth="1"/>
    <col min="6918" max="6918" width="15.5" style="93" customWidth="1"/>
    <col min="6919" max="7167" width="9" style="93"/>
    <col min="7168" max="7168" width="8.75" style="93" customWidth="1"/>
    <col min="7169" max="7169" width="6.5" style="93" customWidth="1"/>
    <col min="7170" max="7170" width="21" style="93" customWidth="1"/>
    <col min="7171" max="7171" width="36" style="93" customWidth="1"/>
    <col min="7172" max="7172" width="14.875" style="93" customWidth="1"/>
    <col min="7173" max="7173" width="14.5" style="93" customWidth="1"/>
    <col min="7174" max="7174" width="15.5" style="93" customWidth="1"/>
    <col min="7175" max="7423" width="9" style="93"/>
    <col min="7424" max="7424" width="8.75" style="93" customWidth="1"/>
    <col min="7425" max="7425" width="6.5" style="93" customWidth="1"/>
    <col min="7426" max="7426" width="21" style="93" customWidth="1"/>
    <col min="7427" max="7427" width="36" style="93" customWidth="1"/>
    <col min="7428" max="7428" width="14.875" style="93" customWidth="1"/>
    <col min="7429" max="7429" width="14.5" style="93" customWidth="1"/>
    <col min="7430" max="7430" width="15.5" style="93" customWidth="1"/>
    <col min="7431" max="7679" width="9" style="93"/>
    <col min="7680" max="7680" width="8.75" style="93" customWidth="1"/>
    <col min="7681" max="7681" width="6.5" style="93" customWidth="1"/>
    <col min="7682" max="7682" width="21" style="93" customWidth="1"/>
    <col min="7683" max="7683" width="36" style="93" customWidth="1"/>
    <col min="7684" max="7684" width="14.875" style="93" customWidth="1"/>
    <col min="7685" max="7685" width="14.5" style="93" customWidth="1"/>
    <col min="7686" max="7686" width="15.5" style="93" customWidth="1"/>
    <col min="7687" max="7935" width="9" style="93"/>
    <col min="7936" max="7936" width="8.75" style="93" customWidth="1"/>
    <col min="7937" max="7937" width="6.5" style="93" customWidth="1"/>
    <col min="7938" max="7938" width="21" style="93" customWidth="1"/>
    <col min="7939" max="7939" width="36" style="93" customWidth="1"/>
    <col min="7940" max="7940" width="14.875" style="93" customWidth="1"/>
    <col min="7941" max="7941" width="14.5" style="93" customWidth="1"/>
    <col min="7942" max="7942" width="15.5" style="93" customWidth="1"/>
    <col min="7943" max="8191" width="9" style="93"/>
    <col min="8192" max="8192" width="8.75" style="93" customWidth="1"/>
    <col min="8193" max="8193" width="6.5" style="93" customWidth="1"/>
    <col min="8194" max="8194" width="21" style="93" customWidth="1"/>
    <col min="8195" max="8195" width="36" style="93" customWidth="1"/>
    <col min="8196" max="8196" width="14.875" style="93" customWidth="1"/>
    <col min="8197" max="8197" width="14.5" style="93" customWidth="1"/>
    <col min="8198" max="8198" width="15.5" style="93" customWidth="1"/>
    <col min="8199" max="8447" width="9" style="93"/>
    <col min="8448" max="8448" width="8.75" style="93" customWidth="1"/>
    <col min="8449" max="8449" width="6.5" style="93" customWidth="1"/>
    <col min="8450" max="8450" width="21" style="93" customWidth="1"/>
    <col min="8451" max="8451" width="36" style="93" customWidth="1"/>
    <col min="8452" max="8452" width="14.875" style="93" customWidth="1"/>
    <col min="8453" max="8453" width="14.5" style="93" customWidth="1"/>
    <col min="8454" max="8454" width="15.5" style="93" customWidth="1"/>
    <col min="8455" max="8703" width="9" style="93"/>
    <col min="8704" max="8704" width="8.75" style="93" customWidth="1"/>
    <col min="8705" max="8705" width="6.5" style="93" customWidth="1"/>
    <col min="8706" max="8706" width="21" style="93" customWidth="1"/>
    <col min="8707" max="8707" width="36" style="93" customWidth="1"/>
    <col min="8708" max="8708" width="14.875" style="93" customWidth="1"/>
    <col min="8709" max="8709" width="14.5" style="93" customWidth="1"/>
    <col min="8710" max="8710" width="15.5" style="93" customWidth="1"/>
    <col min="8711" max="8959" width="9" style="93"/>
    <col min="8960" max="8960" width="8.75" style="93" customWidth="1"/>
    <col min="8961" max="8961" width="6.5" style="93" customWidth="1"/>
    <col min="8962" max="8962" width="21" style="93" customWidth="1"/>
    <col min="8963" max="8963" width="36" style="93" customWidth="1"/>
    <col min="8964" max="8964" width="14.875" style="93" customWidth="1"/>
    <col min="8965" max="8965" width="14.5" style="93" customWidth="1"/>
    <col min="8966" max="8966" width="15.5" style="93" customWidth="1"/>
    <col min="8967" max="9215" width="9" style="93"/>
    <col min="9216" max="9216" width="8.75" style="93" customWidth="1"/>
    <col min="9217" max="9217" width="6.5" style="93" customWidth="1"/>
    <col min="9218" max="9218" width="21" style="93" customWidth="1"/>
    <col min="9219" max="9219" width="36" style="93" customWidth="1"/>
    <col min="9220" max="9220" width="14.875" style="93" customWidth="1"/>
    <col min="9221" max="9221" width="14.5" style="93" customWidth="1"/>
    <col min="9222" max="9222" width="15.5" style="93" customWidth="1"/>
    <col min="9223" max="9471" width="9" style="93"/>
    <col min="9472" max="9472" width="8.75" style="93" customWidth="1"/>
    <col min="9473" max="9473" width="6.5" style="93" customWidth="1"/>
    <col min="9474" max="9474" width="21" style="93" customWidth="1"/>
    <col min="9475" max="9475" width="36" style="93" customWidth="1"/>
    <col min="9476" max="9476" width="14.875" style="93" customWidth="1"/>
    <col min="9477" max="9477" width="14.5" style="93" customWidth="1"/>
    <col min="9478" max="9478" width="15.5" style="93" customWidth="1"/>
    <col min="9479" max="9727" width="9" style="93"/>
    <col min="9728" max="9728" width="8.75" style="93" customWidth="1"/>
    <col min="9729" max="9729" width="6.5" style="93" customWidth="1"/>
    <col min="9730" max="9730" width="21" style="93" customWidth="1"/>
    <col min="9731" max="9731" width="36" style="93" customWidth="1"/>
    <col min="9732" max="9732" width="14.875" style="93" customWidth="1"/>
    <col min="9733" max="9733" width="14.5" style="93" customWidth="1"/>
    <col min="9734" max="9734" width="15.5" style="93" customWidth="1"/>
    <col min="9735" max="9983" width="9" style="93"/>
    <col min="9984" max="9984" width="8.75" style="93" customWidth="1"/>
    <col min="9985" max="9985" width="6.5" style="93" customWidth="1"/>
    <col min="9986" max="9986" width="21" style="93" customWidth="1"/>
    <col min="9987" max="9987" width="36" style="93" customWidth="1"/>
    <col min="9988" max="9988" width="14.875" style="93" customWidth="1"/>
    <col min="9989" max="9989" width="14.5" style="93" customWidth="1"/>
    <col min="9990" max="9990" width="15.5" style="93" customWidth="1"/>
    <col min="9991" max="10239" width="9" style="93"/>
    <col min="10240" max="10240" width="8.75" style="93" customWidth="1"/>
    <col min="10241" max="10241" width="6.5" style="93" customWidth="1"/>
    <col min="10242" max="10242" width="21" style="93" customWidth="1"/>
    <col min="10243" max="10243" width="36" style="93" customWidth="1"/>
    <col min="10244" max="10244" width="14.875" style="93" customWidth="1"/>
    <col min="10245" max="10245" width="14.5" style="93" customWidth="1"/>
    <col min="10246" max="10246" width="15.5" style="93" customWidth="1"/>
    <col min="10247" max="10495" width="9" style="93"/>
    <col min="10496" max="10496" width="8.75" style="93" customWidth="1"/>
    <col min="10497" max="10497" width="6.5" style="93" customWidth="1"/>
    <col min="10498" max="10498" width="21" style="93" customWidth="1"/>
    <col min="10499" max="10499" width="36" style="93" customWidth="1"/>
    <col min="10500" max="10500" width="14.875" style="93" customWidth="1"/>
    <col min="10501" max="10501" width="14.5" style="93" customWidth="1"/>
    <col min="10502" max="10502" width="15.5" style="93" customWidth="1"/>
    <col min="10503" max="10751" width="9" style="93"/>
    <col min="10752" max="10752" width="8.75" style="93" customWidth="1"/>
    <col min="10753" max="10753" width="6.5" style="93" customWidth="1"/>
    <col min="10754" max="10754" width="21" style="93" customWidth="1"/>
    <col min="10755" max="10755" width="36" style="93" customWidth="1"/>
    <col min="10756" max="10756" width="14.875" style="93" customWidth="1"/>
    <col min="10757" max="10757" width="14.5" style="93" customWidth="1"/>
    <col min="10758" max="10758" width="15.5" style="93" customWidth="1"/>
    <col min="10759" max="11007" width="9" style="93"/>
    <col min="11008" max="11008" width="8.75" style="93" customWidth="1"/>
    <col min="11009" max="11009" width="6.5" style="93" customWidth="1"/>
    <col min="11010" max="11010" width="21" style="93" customWidth="1"/>
    <col min="11011" max="11011" width="36" style="93" customWidth="1"/>
    <col min="11012" max="11012" width="14.875" style="93" customWidth="1"/>
    <col min="11013" max="11013" width="14.5" style="93" customWidth="1"/>
    <col min="11014" max="11014" width="15.5" style="93" customWidth="1"/>
    <col min="11015" max="11263" width="9" style="93"/>
    <col min="11264" max="11264" width="8.75" style="93" customWidth="1"/>
    <col min="11265" max="11265" width="6.5" style="93" customWidth="1"/>
    <col min="11266" max="11266" width="21" style="93" customWidth="1"/>
    <col min="11267" max="11267" width="36" style="93" customWidth="1"/>
    <col min="11268" max="11268" width="14.875" style="93" customWidth="1"/>
    <col min="11269" max="11269" width="14.5" style="93" customWidth="1"/>
    <col min="11270" max="11270" width="15.5" style="93" customWidth="1"/>
    <col min="11271" max="11519" width="9" style="93"/>
    <col min="11520" max="11520" width="8.75" style="93" customWidth="1"/>
    <col min="11521" max="11521" width="6.5" style="93" customWidth="1"/>
    <col min="11522" max="11522" width="21" style="93" customWidth="1"/>
    <col min="11523" max="11523" width="36" style="93" customWidth="1"/>
    <col min="11524" max="11524" width="14.875" style="93" customWidth="1"/>
    <col min="11525" max="11525" width="14.5" style="93" customWidth="1"/>
    <col min="11526" max="11526" width="15.5" style="93" customWidth="1"/>
    <col min="11527" max="11775" width="9" style="93"/>
    <col min="11776" max="11776" width="8.75" style="93" customWidth="1"/>
    <col min="11777" max="11777" width="6.5" style="93" customWidth="1"/>
    <col min="11778" max="11778" width="21" style="93" customWidth="1"/>
    <col min="11779" max="11779" width="36" style="93" customWidth="1"/>
    <col min="11780" max="11780" width="14.875" style="93" customWidth="1"/>
    <col min="11781" max="11781" width="14.5" style="93" customWidth="1"/>
    <col min="11782" max="11782" width="15.5" style="93" customWidth="1"/>
    <col min="11783" max="12031" width="9" style="93"/>
    <col min="12032" max="12032" width="8.75" style="93" customWidth="1"/>
    <col min="12033" max="12033" width="6.5" style="93" customWidth="1"/>
    <col min="12034" max="12034" width="21" style="93" customWidth="1"/>
    <col min="12035" max="12035" width="36" style="93" customWidth="1"/>
    <col min="12036" max="12036" width="14.875" style="93" customWidth="1"/>
    <col min="12037" max="12037" width="14.5" style="93" customWidth="1"/>
    <col min="12038" max="12038" width="15.5" style="93" customWidth="1"/>
    <col min="12039" max="12287" width="9" style="93"/>
    <col min="12288" max="12288" width="8.75" style="93" customWidth="1"/>
    <col min="12289" max="12289" width="6.5" style="93" customWidth="1"/>
    <col min="12290" max="12290" width="21" style="93" customWidth="1"/>
    <col min="12291" max="12291" width="36" style="93" customWidth="1"/>
    <col min="12292" max="12292" width="14.875" style="93" customWidth="1"/>
    <col min="12293" max="12293" width="14.5" style="93" customWidth="1"/>
    <col min="12294" max="12294" width="15.5" style="93" customWidth="1"/>
    <col min="12295" max="12543" width="9" style="93"/>
    <col min="12544" max="12544" width="8.75" style="93" customWidth="1"/>
    <col min="12545" max="12545" width="6.5" style="93" customWidth="1"/>
    <col min="12546" max="12546" width="21" style="93" customWidth="1"/>
    <col min="12547" max="12547" width="36" style="93" customWidth="1"/>
    <col min="12548" max="12548" width="14.875" style="93" customWidth="1"/>
    <col min="12549" max="12549" width="14.5" style="93" customWidth="1"/>
    <col min="12550" max="12550" width="15.5" style="93" customWidth="1"/>
    <col min="12551" max="12799" width="9" style="93"/>
    <col min="12800" max="12800" width="8.75" style="93" customWidth="1"/>
    <col min="12801" max="12801" width="6.5" style="93" customWidth="1"/>
    <col min="12802" max="12802" width="21" style="93" customWidth="1"/>
    <col min="12803" max="12803" width="36" style="93" customWidth="1"/>
    <col min="12804" max="12804" width="14.875" style="93" customWidth="1"/>
    <col min="12805" max="12805" width="14.5" style="93" customWidth="1"/>
    <col min="12806" max="12806" width="15.5" style="93" customWidth="1"/>
    <col min="12807" max="13055" width="9" style="93"/>
    <col min="13056" max="13056" width="8.75" style="93" customWidth="1"/>
    <col min="13057" max="13057" width="6.5" style="93" customWidth="1"/>
    <col min="13058" max="13058" width="21" style="93" customWidth="1"/>
    <col min="13059" max="13059" width="36" style="93" customWidth="1"/>
    <col min="13060" max="13060" width="14.875" style="93" customWidth="1"/>
    <col min="13061" max="13061" width="14.5" style="93" customWidth="1"/>
    <col min="13062" max="13062" width="15.5" style="93" customWidth="1"/>
    <col min="13063" max="13311" width="9" style="93"/>
    <col min="13312" max="13312" width="8.75" style="93" customWidth="1"/>
    <col min="13313" max="13313" width="6.5" style="93" customWidth="1"/>
    <col min="13314" max="13314" width="21" style="93" customWidth="1"/>
    <col min="13315" max="13315" width="36" style="93" customWidth="1"/>
    <col min="13316" max="13316" width="14.875" style="93" customWidth="1"/>
    <col min="13317" max="13317" width="14.5" style="93" customWidth="1"/>
    <col min="13318" max="13318" width="15.5" style="93" customWidth="1"/>
    <col min="13319" max="13567" width="9" style="93"/>
    <col min="13568" max="13568" width="8.75" style="93" customWidth="1"/>
    <col min="13569" max="13569" width="6.5" style="93" customWidth="1"/>
    <col min="13570" max="13570" width="21" style="93" customWidth="1"/>
    <col min="13571" max="13571" width="36" style="93" customWidth="1"/>
    <col min="13572" max="13572" width="14.875" style="93" customWidth="1"/>
    <col min="13573" max="13573" width="14.5" style="93" customWidth="1"/>
    <col min="13574" max="13574" width="15.5" style="93" customWidth="1"/>
    <col min="13575" max="13823" width="9" style="93"/>
    <col min="13824" max="13824" width="8.75" style="93" customWidth="1"/>
    <col min="13825" max="13825" width="6.5" style="93" customWidth="1"/>
    <col min="13826" max="13826" width="21" style="93" customWidth="1"/>
    <col min="13827" max="13827" width="36" style="93" customWidth="1"/>
    <col min="13828" max="13828" width="14.875" style="93" customWidth="1"/>
    <col min="13829" max="13829" width="14.5" style="93" customWidth="1"/>
    <col min="13830" max="13830" width="15.5" style="93" customWidth="1"/>
    <col min="13831" max="14079" width="9" style="93"/>
    <col min="14080" max="14080" width="8.75" style="93" customWidth="1"/>
    <col min="14081" max="14081" width="6.5" style="93" customWidth="1"/>
    <col min="14082" max="14082" width="21" style="93" customWidth="1"/>
    <col min="14083" max="14083" width="36" style="93" customWidth="1"/>
    <col min="14084" max="14084" width="14.875" style="93" customWidth="1"/>
    <col min="14085" max="14085" width="14.5" style="93" customWidth="1"/>
    <col min="14086" max="14086" width="15.5" style="93" customWidth="1"/>
    <col min="14087" max="14335" width="9" style="93"/>
    <col min="14336" max="14336" width="8.75" style="93" customWidth="1"/>
    <col min="14337" max="14337" width="6.5" style="93" customWidth="1"/>
    <col min="14338" max="14338" width="21" style="93" customWidth="1"/>
    <col min="14339" max="14339" width="36" style="93" customWidth="1"/>
    <col min="14340" max="14340" width="14.875" style="93" customWidth="1"/>
    <col min="14341" max="14341" width="14.5" style="93" customWidth="1"/>
    <col min="14342" max="14342" width="15.5" style="93" customWidth="1"/>
    <col min="14343" max="14591" width="9" style="93"/>
    <col min="14592" max="14592" width="8.75" style="93" customWidth="1"/>
    <col min="14593" max="14593" width="6.5" style="93" customWidth="1"/>
    <col min="14594" max="14594" width="21" style="93" customWidth="1"/>
    <col min="14595" max="14595" width="36" style="93" customWidth="1"/>
    <col min="14596" max="14596" width="14.875" style="93" customWidth="1"/>
    <col min="14597" max="14597" width="14.5" style="93" customWidth="1"/>
    <col min="14598" max="14598" width="15.5" style="93" customWidth="1"/>
    <col min="14599" max="14847" width="9" style="93"/>
    <col min="14848" max="14848" width="8.75" style="93" customWidth="1"/>
    <col min="14849" max="14849" width="6.5" style="93" customWidth="1"/>
    <col min="14850" max="14850" width="21" style="93" customWidth="1"/>
    <col min="14851" max="14851" width="36" style="93" customWidth="1"/>
    <col min="14852" max="14852" width="14.875" style="93" customWidth="1"/>
    <col min="14853" max="14853" width="14.5" style="93" customWidth="1"/>
    <col min="14854" max="14854" width="15.5" style="93" customWidth="1"/>
    <col min="14855" max="15103" width="9" style="93"/>
    <col min="15104" max="15104" width="8.75" style="93" customWidth="1"/>
    <col min="15105" max="15105" width="6.5" style="93" customWidth="1"/>
    <col min="15106" max="15106" width="21" style="93" customWidth="1"/>
    <col min="15107" max="15107" width="36" style="93" customWidth="1"/>
    <col min="15108" max="15108" width="14.875" style="93" customWidth="1"/>
    <col min="15109" max="15109" width="14.5" style="93" customWidth="1"/>
    <col min="15110" max="15110" width="15.5" style="93" customWidth="1"/>
    <col min="15111" max="15359" width="9" style="93"/>
    <col min="15360" max="15360" width="8.75" style="93" customWidth="1"/>
    <col min="15361" max="15361" width="6.5" style="93" customWidth="1"/>
    <col min="15362" max="15362" width="21" style="93" customWidth="1"/>
    <col min="15363" max="15363" width="36" style="93" customWidth="1"/>
    <col min="15364" max="15364" width="14.875" style="93" customWidth="1"/>
    <col min="15365" max="15365" width="14.5" style="93" customWidth="1"/>
    <col min="15366" max="15366" width="15.5" style="93" customWidth="1"/>
    <col min="15367" max="15615" width="9" style="93"/>
    <col min="15616" max="15616" width="8.75" style="93" customWidth="1"/>
    <col min="15617" max="15617" width="6.5" style="93" customWidth="1"/>
    <col min="15618" max="15618" width="21" style="93" customWidth="1"/>
    <col min="15619" max="15619" width="36" style="93" customWidth="1"/>
    <col min="15620" max="15620" width="14.875" style="93" customWidth="1"/>
    <col min="15621" max="15621" width="14.5" style="93" customWidth="1"/>
    <col min="15622" max="15622" width="15.5" style="93" customWidth="1"/>
    <col min="15623" max="15871" width="9" style="93"/>
    <col min="15872" max="15872" width="8.75" style="93" customWidth="1"/>
    <col min="15873" max="15873" width="6.5" style="93" customWidth="1"/>
    <col min="15874" max="15874" width="21" style="93" customWidth="1"/>
    <col min="15875" max="15875" width="36" style="93" customWidth="1"/>
    <col min="15876" max="15876" width="14.875" style="93" customWidth="1"/>
    <col min="15877" max="15877" width="14.5" style="93" customWidth="1"/>
    <col min="15878" max="15878" width="15.5" style="93" customWidth="1"/>
    <col min="15879" max="16127" width="9" style="93"/>
    <col min="16128" max="16128" width="8.75" style="93" customWidth="1"/>
    <col min="16129" max="16129" width="6.5" style="93" customWidth="1"/>
    <col min="16130" max="16130" width="21" style="93" customWidth="1"/>
    <col min="16131" max="16131" width="36" style="93" customWidth="1"/>
    <col min="16132" max="16132" width="14.875" style="93" customWidth="1"/>
    <col min="16133" max="16133" width="14.5" style="93" customWidth="1"/>
    <col min="16134" max="16134" width="15.5" style="93" customWidth="1"/>
    <col min="16135" max="16384" width="9" style="93"/>
  </cols>
  <sheetData>
    <row r="1" spans="1:15">
      <c r="A1" s="93" t="s">
        <v>809</v>
      </c>
    </row>
    <row r="2" spans="1:15" ht="25.5">
      <c r="A2" s="228" t="s">
        <v>810</v>
      </c>
      <c r="B2" s="228"/>
      <c r="C2" s="228"/>
      <c r="D2" s="228"/>
      <c r="E2" s="228"/>
      <c r="F2" s="228"/>
      <c r="G2" s="228"/>
      <c r="H2" s="228"/>
    </row>
    <row r="3" spans="1:15" ht="18" customHeight="1">
      <c r="G3" s="230" t="s">
        <v>3</v>
      </c>
      <c r="H3" s="230"/>
    </row>
    <row r="4" spans="1:15" ht="30" customHeight="1">
      <c r="A4" s="99" t="s">
        <v>64</v>
      </c>
      <c r="B4" s="99" t="s">
        <v>811</v>
      </c>
      <c r="C4" s="99" t="s">
        <v>66</v>
      </c>
      <c r="D4" s="100" t="s">
        <v>6</v>
      </c>
      <c r="E4" s="99" t="s">
        <v>67</v>
      </c>
      <c r="F4" s="101" t="s">
        <v>8</v>
      </c>
      <c r="G4" s="100" t="s">
        <v>68</v>
      </c>
      <c r="H4" s="99" t="s">
        <v>69</v>
      </c>
    </row>
    <row r="5" spans="1:15" ht="27" customHeight="1">
      <c r="A5" s="99">
        <v>1</v>
      </c>
      <c r="B5" s="102" t="s">
        <v>812</v>
      </c>
      <c r="C5" s="102" t="s">
        <v>813</v>
      </c>
      <c r="D5" s="103" t="s">
        <v>814</v>
      </c>
      <c r="E5" s="104">
        <v>15</v>
      </c>
      <c r="F5" s="105">
        <v>-5</v>
      </c>
      <c r="G5" s="106">
        <f t="shared" ref="G5:G68" si="0">E5+F5</f>
        <v>10</v>
      </c>
      <c r="H5" s="107"/>
      <c r="N5" s="93" t="s">
        <v>421</v>
      </c>
    </row>
    <row r="6" spans="1:15" ht="27" customHeight="1">
      <c r="A6" s="99">
        <v>2</v>
      </c>
      <c r="B6" s="102" t="s">
        <v>812</v>
      </c>
      <c r="C6" s="108" t="s">
        <v>419</v>
      </c>
      <c r="D6" s="103" t="s">
        <v>815</v>
      </c>
      <c r="E6" s="104">
        <v>20.62</v>
      </c>
      <c r="F6" s="105">
        <v>-0.62</v>
      </c>
      <c r="G6" s="106">
        <f t="shared" si="0"/>
        <v>20</v>
      </c>
      <c r="H6" s="107"/>
      <c r="N6" s="93" t="s">
        <v>421</v>
      </c>
    </row>
    <row r="7" spans="1:15" ht="27" customHeight="1">
      <c r="A7" s="99">
        <v>3</v>
      </c>
      <c r="B7" s="102" t="s">
        <v>812</v>
      </c>
      <c r="C7" s="108" t="s">
        <v>419</v>
      </c>
      <c r="D7" s="103" t="s">
        <v>816</v>
      </c>
      <c r="E7" s="104">
        <v>120</v>
      </c>
      <c r="F7" s="105">
        <v>-76.388400000000004</v>
      </c>
      <c r="G7" s="106">
        <f t="shared" si="0"/>
        <v>43.611600000000003</v>
      </c>
      <c r="H7" s="107"/>
      <c r="N7" s="93" t="s">
        <v>421</v>
      </c>
    </row>
    <row r="8" spans="1:15" ht="39.950000000000003" customHeight="1">
      <c r="A8" s="99">
        <v>4</v>
      </c>
      <c r="B8" s="100" t="s">
        <v>812</v>
      </c>
      <c r="C8" s="99" t="s">
        <v>419</v>
      </c>
      <c r="D8" s="109" t="s">
        <v>446</v>
      </c>
      <c r="E8" s="110">
        <v>103.88</v>
      </c>
      <c r="F8" s="101">
        <v>-103.88</v>
      </c>
      <c r="G8" s="106">
        <f t="shared" si="0"/>
        <v>0</v>
      </c>
      <c r="H8" s="111" t="s">
        <v>84</v>
      </c>
      <c r="I8" s="89"/>
      <c r="J8" s="89"/>
      <c r="K8" s="89"/>
      <c r="L8" s="89"/>
      <c r="M8" s="89"/>
      <c r="N8" s="89" t="s">
        <v>421</v>
      </c>
      <c r="O8" s="112"/>
    </row>
    <row r="9" spans="1:15" ht="27" customHeight="1">
      <c r="A9" s="99">
        <v>5</v>
      </c>
      <c r="B9" s="100" t="s">
        <v>812</v>
      </c>
      <c r="C9" s="99" t="s">
        <v>419</v>
      </c>
      <c r="D9" s="109" t="s">
        <v>447</v>
      </c>
      <c r="E9" s="110">
        <v>120</v>
      </c>
      <c r="F9" s="101">
        <v>-120</v>
      </c>
      <c r="G9" s="106">
        <f t="shared" si="0"/>
        <v>0</v>
      </c>
      <c r="H9" s="111" t="s">
        <v>84</v>
      </c>
      <c r="I9" s="89"/>
      <c r="J9" s="89"/>
      <c r="K9" s="89"/>
      <c r="L9" s="89"/>
      <c r="M9" s="89"/>
      <c r="N9" s="89" t="s">
        <v>421</v>
      </c>
      <c r="O9" s="112"/>
    </row>
    <row r="10" spans="1:15" ht="27" customHeight="1">
      <c r="A10" s="99">
        <v>6</v>
      </c>
      <c r="B10" s="102" t="s">
        <v>812</v>
      </c>
      <c r="C10" s="108" t="s">
        <v>567</v>
      </c>
      <c r="D10" s="103" t="s">
        <v>817</v>
      </c>
      <c r="E10" s="104">
        <v>84</v>
      </c>
      <c r="F10" s="105">
        <v>-0.26</v>
      </c>
      <c r="G10" s="106">
        <f t="shared" si="0"/>
        <v>83.74</v>
      </c>
      <c r="H10" s="107"/>
      <c r="N10" s="93" t="s">
        <v>421</v>
      </c>
    </row>
    <row r="11" spans="1:15" ht="27" customHeight="1">
      <c r="A11" s="99">
        <v>7</v>
      </c>
      <c r="B11" s="102" t="s">
        <v>812</v>
      </c>
      <c r="C11" s="108" t="s">
        <v>567</v>
      </c>
      <c r="D11" s="103" t="s">
        <v>818</v>
      </c>
      <c r="E11" s="104">
        <v>90</v>
      </c>
      <c r="F11" s="105">
        <v>-50</v>
      </c>
      <c r="G11" s="106">
        <f t="shared" si="0"/>
        <v>40</v>
      </c>
      <c r="H11" s="107"/>
      <c r="N11" s="93" t="s">
        <v>421</v>
      </c>
    </row>
    <row r="12" spans="1:15" ht="27" customHeight="1">
      <c r="A12" s="99">
        <v>8</v>
      </c>
      <c r="B12" s="102" t="s">
        <v>812</v>
      </c>
      <c r="C12" s="108" t="s">
        <v>567</v>
      </c>
      <c r="D12" s="103" t="s">
        <v>580</v>
      </c>
      <c r="E12" s="104">
        <v>87</v>
      </c>
      <c r="F12" s="105">
        <v>-87</v>
      </c>
      <c r="G12" s="106">
        <f t="shared" si="0"/>
        <v>0</v>
      </c>
      <c r="H12" s="107" t="s">
        <v>84</v>
      </c>
      <c r="N12" s="93" t="s">
        <v>421</v>
      </c>
    </row>
    <row r="13" spans="1:15" ht="27" customHeight="1">
      <c r="A13" s="99">
        <v>9</v>
      </c>
      <c r="B13" s="102" t="s">
        <v>812</v>
      </c>
      <c r="C13" s="108" t="s">
        <v>567</v>
      </c>
      <c r="D13" s="103" t="s">
        <v>819</v>
      </c>
      <c r="E13" s="104">
        <v>80</v>
      </c>
      <c r="F13" s="105">
        <v>-65.05</v>
      </c>
      <c r="G13" s="106">
        <f t="shared" si="0"/>
        <v>14.95</v>
      </c>
      <c r="H13" s="107"/>
      <c r="N13" s="93" t="s">
        <v>421</v>
      </c>
    </row>
    <row r="14" spans="1:15" ht="27" customHeight="1">
      <c r="A14" s="99">
        <v>10</v>
      </c>
      <c r="B14" s="102" t="s">
        <v>812</v>
      </c>
      <c r="C14" s="108" t="s">
        <v>567</v>
      </c>
      <c r="D14" s="103" t="s">
        <v>820</v>
      </c>
      <c r="E14" s="104">
        <v>100</v>
      </c>
      <c r="F14" s="105">
        <v>-70</v>
      </c>
      <c r="G14" s="106">
        <f t="shared" si="0"/>
        <v>30</v>
      </c>
      <c r="H14" s="107"/>
      <c r="N14" s="93" t="s">
        <v>421</v>
      </c>
    </row>
    <row r="15" spans="1:15" ht="27" customHeight="1">
      <c r="A15" s="99">
        <v>11</v>
      </c>
      <c r="B15" s="102" t="s">
        <v>812</v>
      </c>
      <c r="C15" s="108" t="s">
        <v>567</v>
      </c>
      <c r="D15" s="103" t="s">
        <v>821</v>
      </c>
      <c r="E15" s="104">
        <v>80</v>
      </c>
      <c r="F15" s="105">
        <v>-30</v>
      </c>
      <c r="G15" s="106">
        <f t="shared" si="0"/>
        <v>50</v>
      </c>
      <c r="H15" s="107"/>
      <c r="N15" s="93" t="s">
        <v>421</v>
      </c>
    </row>
    <row r="16" spans="1:15" ht="36.950000000000003" customHeight="1">
      <c r="A16" s="99">
        <v>12</v>
      </c>
      <c r="B16" s="102" t="s">
        <v>812</v>
      </c>
      <c r="C16" s="108" t="s">
        <v>567</v>
      </c>
      <c r="D16" s="103" t="s">
        <v>581</v>
      </c>
      <c r="E16" s="104">
        <v>75</v>
      </c>
      <c r="F16" s="105">
        <v>-75</v>
      </c>
      <c r="G16" s="106">
        <f t="shared" si="0"/>
        <v>0</v>
      </c>
      <c r="H16" s="107" t="s">
        <v>84</v>
      </c>
      <c r="N16" s="93" t="s">
        <v>421</v>
      </c>
    </row>
    <row r="17" spans="1:53" ht="27" customHeight="1">
      <c r="A17" s="99">
        <v>13</v>
      </c>
      <c r="B17" s="102" t="s">
        <v>812</v>
      </c>
      <c r="C17" s="108" t="s">
        <v>567</v>
      </c>
      <c r="D17" s="103" t="s">
        <v>582</v>
      </c>
      <c r="E17" s="104">
        <v>150</v>
      </c>
      <c r="F17" s="105">
        <v>-150</v>
      </c>
      <c r="G17" s="106">
        <f t="shared" si="0"/>
        <v>0</v>
      </c>
      <c r="H17" s="107" t="s">
        <v>84</v>
      </c>
      <c r="N17" s="93" t="s">
        <v>421</v>
      </c>
    </row>
    <row r="18" spans="1:53" ht="27" customHeight="1">
      <c r="A18" s="99">
        <v>14</v>
      </c>
      <c r="B18" s="102" t="s">
        <v>812</v>
      </c>
      <c r="C18" s="108" t="s">
        <v>567</v>
      </c>
      <c r="D18" s="103" t="s">
        <v>822</v>
      </c>
      <c r="E18" s="104">
        <v>100</v>
      </c>
      <c r="F18" s="105">
        <v>-46</v>
      </c>
      <c r="G18" s="106">
        <f t="shared" si="0"/>
        <v>54</v>
      </c>
      <c r="H18" s="107"/>
      <c r="N18" s="93" t="s">
        <v>421</v>
      </c>
    </row>
    <row r="19" spans="1:53" ht="27" customHeight="1">
      <c r="A19" s="99">
        <v>15</v>
      </c>
      <c r="B19" s="100" t="s">
        <v>812</v>
      </c>
      <c r="C19" s="99" t="s">
        <v>823</v>
      </c>
      <c r="D19" s="109" t="s">
        <v>583</v>
      </c>
      <c r="E19" s="110">
        <v>150</v>
      </c>
      <c r="F19" s="101">
        <v>-150</v>
      </c>
      <c r="G19" s="106">
        <f t="shared" si="0"/>
        <v>0</v>
      </c>
      <c r="H19" s="111" t="s">
        <v>84</v>
      </c>
      <c r="I19" s="89"/>
      <c r="J19" s="89"/>
      <c r="K19" s="89"/>
      <c r="L19" s="89"/>
      <c r="M19" s="89"/>
      <c r="N19" s="89" t="s">
        <v>421</v>
      </c>
      <c r="O19" s="112"/>
    </row>
    <row r="20" spans="1:53" ht="27" customHeight="1">
      <c r="A20" s="99">
        <v>16</v>
      </c>
      <c r="B20" s="102" t="s">
        <v>812</v>
      </c>
      <c r="C20" s="108" t="s">
        <v>449</v>
      </c>
      <c r="D20" s="103" t="s">
        <v>565</v>
      </c>
      <c r="E20" s="104">
        <v>2760</v>
      </c>
      <c r="F20" s="105">
        <v>-2760</v>
      </c>
      <c r="G20" s="106">
        <f t="shared" si="0"/>
        <v>0</v>
      </c>
      <c r="H20" s="107" t="s">
        <v>84</v>
      </c>
      <c r="I20" s="87"/>
      <c r="J20" s="87"/>
      <c r="K20" s="87"/>
      <c r="L20" s="87"/>
      <c r="M20" s="87"/>
      <c r="N20" s="93" t="s">
        <v>421</v>
      </c>
    </row>
    <row r="21" spans="1:53" s="86" customFormat="1" ht="41.1" customHeight="1">
      <c r="A21" s="99">
        <v>17</v>
      </c>
      <c r="B21" s="102" t="s">
        <v>812</v>
      </c>
      <c r="C21" s="108" t="s">
        <v>449</v>
      </c>
      <c r="D21" s="103" t="s">
        <v>824</v>
      </c>
      <c r="E21" s="104">
        <v>100</v>
      </c>
      <c r="F21" s="105">
        <v>-100</v>
      </c>
      <c r="G21" s="106">
        <f t="shared" si="0"/>
        <v>0</v>
      </c>
      <c r="H21" s="107" t="s">
        <v>825</v>
      </c>
      <c r="I21" s="93"/>
      <c r="J21" s="93"/>
      <c r="K21" s="93"/>
      <c r="L21" s="93"/>
      <c r="M21" s="93"/>
      <c r="N21" s="92" t="s">
        <v>421</v>
      </c>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row>
    <row r="22" spans="1:53" ht="27" customHeight="1">
      <c r="A22" s="99">
        <v>18</v>
      </c>
      <c r="B22" s="102" t="s">
        <v>812</v>
      </c>
      <c r="C22" s="108" t="s">
        <v>695</v>
      </c>
      <c r="D22" s="103" t="s">
        <v>701</v>
      </c>
      <c r="E22" s="104">
        <v>100</v>
      </c>
      <c r="F22" s="105">
        <v>-100</v>
      </c>
      <c r="G22" s="106">
        <f t="shared" si="0"/>
        <v>0</v>
      </c>
      <c r="H22" s="107" t="s">
        <v>84</v>
      </c>
      <c r="N22" s="93" t="s">
        <v>421</v>
      </c>
    </row>
    <row r="23" spans="1:53" ht="27" customHeight="1">
      <c r="A23" s="99">
        <v>19</v>
      </c>
      <c r="B23" s="102" t="s">
        <v>812</v>
      </c>
      <c r="C23" s="108" t="s">
        <v>695</v>
      </c>
      <c r="D23" s="103" t="s">
        <v>702</v>
      </c>
      <c r="E23" s="104">
        <v>70</v>
      </c>
      <c r="F23" s="105">
        <v>-70</v>
      </c>
      <c r="G23" s="106">
        <f t="shared" si="0"/>
        <v>0</v>
      </c>
      <c r="H23" s="107" t="s">
        <v>84</v>
      </c>
      <c r="N23" s="93" t="s">
        <v>421</v>
      </c>
    </row>
    <row r="24" spans="1:53" ht="39" customHeight="1">
      <c r="A24" s="99">
        <v>20</v>
      </c>
      <c r="B24" s="100" t="s">
        <v>812</v>
      </c>
      <c r="C24" s="99" t="s">
        <v>695</v>
      </c>
      <c r="D24" s="109" t="s">
        <v>703</v>
      </c>
      <c r="E24" s="110">
        <v>100</v>
      </c>
      <c r="F24" s="101">
        <v>-100</v>
      </c>
      <c r="G24" s="106">
        <f t="shared" si="0"/>
        <v>0</v>
      </c>
      <c r="H24" s="111" t="s">
        <v>84</v>
      </c>
      <c r="I24" s="89"/>
      <c r="J24" s="89"/>
      <c r="K24" s="89"/>
      <c r="L24" s="89"/>
      <c r="M24" s="89"/>
      <c r="N24" s="89" t="s">
        <v>421</v>
      </c>
      <c r="O24" s="112"/>
    </row>
    <row r="25" spans="1:53" s="87" customFormat="1" ht="27" customHeight="1">
      <c r="A25" s="99">
        <v>21</v>
      </c>
      <c r="B25" s="100" t="s">
        <v>812</v>
      </c>
      <c r="C25" s="99" t="s">
        <v>695</v>
      </c>
      <c r="D25" s="109" t="s">
        <v>697</v>
      </c>
      <c r="E25" s="110">
        <v>108</v>
      </c>
      <c r="F25" s="101">
        <v>-108</v>
      </c>
      <c r="G25" s="106">
        <f t="shared" si="0"/>
        <v>0</v>
      </c>
      <c r="H25" s="111" t="s">
        <v>84</v>
      </c>
      <c r="I25" s="89"/>
      <c r="J25" s="89"/>
      <c r="K25" s="89"/>
      <c r="L25" s="89"/>
      <c r="M25" s="89"/>
      <c r="N25" s="89" t="s">
        <v>421</v>
      </c>
      <c r="O25" s="112"/>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row>
    <row r="26" spans="1:53" ht="27" customHeight="1">
      <c r="A26" s="99">
        <v>22</v>
      </c>
      <c r="B26" s="100" t="s">
        <v>812</v>
      </c>
      <c r="C26" s="99" t="s">
        <v>695</v>
      </c>
      <c r="D26" s="109" t="s">
        <v>698</v>
      </c>
      <c r="E26" s="110">
        <v>30</v>
      </c>
      <c r="F26" s="101">
        <v>-30</v>
      </c>
      <c r="G26" s="106">
        <f t="shared" si="0"/>
        <v>0</v>
      </c>
      <c r="H26" s="111" t="s">
        <v>84</v>
      </c>
      <c r="I26" s="89"/>
      <c r="J26" s="89"/>
      <c r="K26" s="89"/>
      <c r="L26" s="89"/>
      <c r="M26" s="89"/>
      <c r="N26" s="89" t="s">
        <v>421</v>
      </c>
      <c r="O26" s="112"/>
    </row>
    <row r="27" spans="1:53" s="87" customFormat="1" ht="39" customHeight="1">
      <c r="A27" s="99">
        <v>23</v>
      </c>
      <c r="B27" s="100" t="s">
        <v>812</v>
      </c>
      <c r="C27" s="99" t="s">
        <v>695</v>
      </c>
      <c r="D27" s="109" t="s">
        <v>704</v>
      </c>
      <c r="E27" s="110">
        <v>55</v>
      </c>
      <c r="F27" s="101">
        <v>-55</v>
      </c>
      <c r="G27" s="106">
        <f t="shared" si="0"/>
        <v>0</v>
      </c>
      <c r="H27" s="111" t="s">
        <v>84</v>
      </c>
      <c r="I27" s="89"/>
      <c r="J27" s="89"/>
      <c r="K27" s="89"/>
      <c r="L27" s="89"/>
      <c r="M27" s="89"/>
      <c r="N27" s="89" t="s">
        <v>421</v>
      </c>
      <c r="O27" s="112"/>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row>
    <row r="28" spans="1:53" ht="27" customHeight="1">
      <c r="A28" s="99">
        <v>24</v>
      </c>
      <c r="B28" s="100" t="s">
        <v>812</v>
      </c>
      <c r="C28" s="99" t="s">
        <v>695</v>
      </c>
      <c r="D28" s="109" t="s">
        <v>699</v>
      </c>
      <c r="E28" s="110">
        <v>10</v>
      </c>
      <c r="F28" s="101">
        <v>-10</v>
      </c>
      <c r="G28" s="106">
        <f t="shared" si="0"/>
        <v>0</v>
      </c>
      <c r="H28" s="111" t="s">
        <v>84</v>
      </c>
      <c r="I28" s="89"/>
      <c r="J28" s="89"/>
      <c r="K28" s="89"/>
      <c r="L28" s="89"/>
      <c r="M28" s="89"/>
      <c r="N28" s="89" t="s">
        <v>421</v>
      </c>
      <c r="O28" s="112"/>
    </row>
    <row r="29" spans="1:53" ht="27" customHeight="1">
      <c r="A29" s="99">
        <v>25</v>
      </c>
      <c r="B29" s="102" t="s">
        <v>812</v>
      </c>
      <c r="C29" s="108" t="s">
        <v>585</v>
      </c>
      <c r="D29" s="103" t="s">
        <v>826</v>
      </c>
      <c r="E29" s="104">
        <v>100</v>
      </c>
      <c r="F29" s="105">
        <v>-50</v>
      </c>
      <c r="G29" s="106">
        <f t="shared" si="0"/>
        <v>50</v>
      </c>
      <c r="H29" s="107"/>
      <c r="N29" s="93" t="s">
        <v>421</v>
      </c>
    </row>
    <row r="30" spans="1:53" ht="27" customHeight="1">
      <c r="A30" s="99">
        <v>26</v>
      </c>
      <c r="B30" s="102" t="s">
        <v>812</v>
      </c>
      <c r="C30" s="108" t="s">
        <v>585</v>
      </c>
      <c r="D30" s="103" t="s">
        <v>827</v>
      </c>
      <c r="E30" s="104">
        <v>100</v>
      </c>
      <c r="F30" s="105">
        <v>-87.783299999999997</v>
      </c>
      <c r="G30" s="106">
        <f t="shared" si="0"/>
        <v>12.216699999999999</v>
      </c>
      <c r="H30" s="107"/>
      <c r="N30" s="93" t="s">
        <v>421</v>
      </c>
    </row>
    <row r="31" spans="1:53" s="87" customFormat="1" ht="27" customHeight="1">
      <c r="A31" s="99">
        <v>27</v>
      </c>
      <c r="B31" s="102" t="s">
        <v>812</v>
      </c>
      <c r="C31" s="108" t="s">
        <v>585</v>
      </c>
      <c r="D31" s="103" t="s">
        <v>828</v>
      </c>
      <c r="E31" s="104">
        <v>50</v>
      </c>
      <c r="F31" s="105">
        <v>-10</v>
      </c>
      <c r="G31" s="106">
        <f t="shared" si="0"/>
        <v>40</v>
      </c>
      <c r="H31" s="107"/>
      <c r="I31" s="93"/>
      <c r="J31" s="93"/>
      <c r="K31" s="93"/>
      <c r="L31" s="93"/>
      <c r="M31" s="93"/>
      <c r="N31" s="93" t="s">
        <v>421</v>
      </c>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row>
    <row r="32" spans="1:53" ht="39" customHeight="1">
      <c r="A32" s="99">
        <v>28</v>
      </c>
      <c r="B32" s="102" t="s">
        <v>812</v>
      </c>
      <c r="C32" s="108" t="s">
        <v>585</v>
      </c>
      <c r="D32" s="103" t="s">
        <v>829</v>
      </c>
      <c r="E32" s="104">
        <v>50</v>
      </c>
      <c r="F32" s="105">
        <v>-50</v>
      </c>
      <c r="G32" s="106">
        <f t="shared" si="0"/>
        <v>0</v>
      </c>
      <c r="H32" s="107"/>
      <c r="N32" s="93" t="s">
        <v>421</v>
      </c>
    </row>
    <row r="33" spans="1:53" ht="27" customHeight="1">
      <c r="A33" s="99">
        <v>29</v>
      </c>
      <c r="B33" s="102" t="s">
        <v>812</v>
      </c>
      <c r="C33" s="108" t="s">
        <v>585</v>
      </c>
      <c r="D33" s="103" t="s">
        <v>830</v>
      </c>
      <c r="E33" s="104">
        <v>50</v>
      </c>
      <c r="F33" s="105">
        <v>-10</v>
      </c>
      <c r="G33" s="106">
        <f t="shared" si="0"/>
        <v>40</v>
      </c>
      <c r="H33" s="107"/>
      <c r="N33" s="93" t="s">
        <v>421</v>
      </c>
    </row>
    <row r="34" spans="1:53" ht="27" customHeight="1">
      <c r="A34" s="99">
        <v>30</v>
      </c>
      <c r="B34" s="102" t="s">
        <v>812</v>
      </c>
      <c r="C34" s="108" t="s">
        <v>585</v>
      </c>
      <c r="D34" s="103" t="s">
        <v>831</v>
      </c>
      <c r="E34" s="104">
        <v>165</v>
      </c>
      <c r="F34" s="105">
        <v>-165</v>
      </c>
      <c r="G34" s="106">
        <f t="shared" si="0"/>
        <v>0</v>
      </c>
      <c r="H34" s="107"/>
      <c r="N34" s="93" t="s">
        <v>421</v>
      </c>
    </row>
    <row r="35" spans="1:53" ht="27" customHeight="1">
      <c r="A35" s="99">
        <v>31</v>
      </c>
      <c r="B35" s="102" t="s">
        <v>812</v>
      </c>
      <c r="C35" s="108" t="s">
        <v>585</v>
      </c>
      <c r="D35" s="103" t="s">
        <v>832</v>
      </c>
      <c r="E35" s="104">
        <v>32.5</v>
      </c>
      <c r="F35" s="105">
        <v>-32</v>
      </c>
      <c r="G35" s="106">
        <f t="shared" si="0"/>
        <v>0.5</v>
      </c>
      <c r="H35" s="107"/>
      <c r="N35" s="93" t="s">
        <v>421</v>
      </c>
    </row>
    <row r="36" spans="1:53" ht="27" customHeight="1">
      <c r="A36" s="99">
        <v>32</v>
      </c>
      <c r="B36" s="102" t="s">
        <v>812</v>
      </c>
      <c r="C36" s="108" t="s">
        <v>585</v>
      </c>
      <c r="D36" s="103" t="s">
        <v>833</v>
      </c>
      <c r="E36" s="104">
        <v>100</v>
      </c>
      <c r="F36" s="105">
        <v>-50</v>
      </c>
      <c r="G36" s="106">
        <f t="shared" si="0"/>
        <v>50</v>
      </c>
      <c r="H36" s="107"/>
      <c r="N36" s="93" t="s">
        <v>421</v>
      </c>
    </row>
    <row r="37" spans="1:53" ht="36" customHeight="1">
      <c r="A37" s="99">
        <v>33</v>
      </c>
      <c r="B37" s="102" t="s">
        <v>812</v>
      </c>
      <c r="C37" s="108" t="s">
        <v>585</v>
      </c>
      <c r="D37" s="103" t="s">
        <v>834</v>
      </c>
      <c r="E37" s="104">
        <v>100</v>
      </c>
      <c r="F37" s="105">
        <v>-23.13</v>
      </c>
      <c r="G37" s="106">
        <f t="shared" si="0"/>
        <v>76.87</v>
      </c>
      <c r="H37" s="107"/>
      <c r="N37" s="93" t="s">
        <v>421</v>
      </c>
    </row>
    <row r="38" spans="1:53" ht="27" customHeight="1">
      <c r="A38" s="99">
        <v>34</v>
      </c>
      <c r="B38" s="102" t="s">
        <v>812</v>
      </c>
      <c r="C38" s="108" t="s">
        <v>585</v>
      </c>
      <c r="D38" s="103" t="s">
        <v>835</v>
      </c>
      <c r="E38" s="104">
        <v>50</v>
      </c>
      <c r="F38" s="105">
        <v>-8</v>
      </c>
      <c r="G38" s="106">
        <f t="shared" si="0"/>
        <v>42</v>
      </c>
      <c r="H38" s="107"/>
      <c r="N38" s="93" t="s">
        <v>421</v>
      </c>
    </row>
    <row r="39" spans="1:53" ht="27" customHeight="1">
      <c r="A39" s="99">
        <v>35</v>
      </c>
      <c r="B39" s="102" t="s">
        <v>812</v>
      </c>
      <c r="C39" s="108" t="s">
        <v>585</v>
      </c>
      <c r="D39" s="103" t="s">
        <v>836</v>
      </c>
      <c r="E39" s="104">
        <v>100</v>
      </c>
      <c r="F39" s="105">
        <v>-10</v>
      </c>
      <c r="G39" s="106">
        <f t="shared" si="0"/>
        <v>90</v>
      </c>
      <c r="H39" s="107"/>
      <c r="N39" s="93" t="s">
        <v>421</v>
      </c>
    </row>
    <row r="40" spans="1:53" ht="27" customHeight="1">
      <c r="A40" s="99">
        <v>36</v>
      </c>
      <c r="B40" s="102" t="s">
        <v>812</v>
      </c>
      <c r="C40" s="108" t="s">
        <v>585</v>
      </c>
      <c r="D40" s="103" t="s">
        <v>837</v>
      </c>
      <c r="E40" s="104">
        <v>350</v>
      </c>
      <c r="F40" s="105">
        <v>-276.5</v>
      </c>
      <c r="G40" s="106">
        <f t="shared" si="0"/>
        <v>73.5</v>
      </c>
      <c r="H40" s="107"/>
      <c r="N40" s="93" t="s">
        <v>421</v>
      </c>
    </row>
    <row r="41" spans="1:53" s="87" customFormat="1" ht="27" customHeight="1">
      <c r="A41" s="99">
        <v>37</v>
      </c>
      <c r="B41" s="102" t="s">
        <v>812</v>
      </c>
      <c r="C41" s="108" t="s">
        <v>585</v>
      </c>
      <c r="D41" s="103" t="s">
        <v>838</v>
      </c>
      <c r="E41" s="104">
        <v>50</v>
      </c>
      <c r="F41" s="105">
        <v>-50</v>
      </c>
      <c r="G41" s="106">
        <f t="shared" si="0"/>
        <v>0</v>
      </c>
      <c r="H41" s="107"/>
      <c r="I41" s="93"/>
      <c r="J41" s="93"/>
      <c r="K41" s="93"/>
      <c r="L41" s="93"/>
      <c r="M41" s="93"/>
      <c r="N41" s="93" t="s">
        <v>421</v>
      </c>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row>
    <row r="42" spans="1:53" ht="27" customHeight="1">
      <c r="A42" s="99">
        <v>38</v>
      </c>
      <c r="B42" s="102" t="s">
        <v>812</v>
      </c>
      <c r="C42" s="108" t="s">
        <v>585</v>
      </c>
      <c r="D42" s="103" t="s">
        <v>839</v>
      </c>
      <c r="E42" s="104">
        <v>50</v>
      </c>
      <c r="F42" s="105">
        <v>-50</v>
      </c>
      <c r="G42" s="106">
        <f t="shared" si="0"/>
        <v>0</v>
      </c>
      <c r="H42" s="107"/>
      <c r="N42" s="93" t="s">
        <v>421</v>
      </c>
    </row>
    <row r="43" spans="1:53" ht="27" customHeight="1">
      <c r="A43" s="99">
        <v>39</v>
      </c>
      <c r="B43" s="100" t="s">
        <v>812</v>
      </c>
      <c r="C43" s="99" t="s">
        <v>840</v>
      </c>
      <c r="D43" s="109" t="s">
        <v>606</v>
      </c>
      <c r="E43" s="110">
        <v>1000</v>
      </c>
      <c r="F43" s="101">
        <v>-1000</v>
      </c>
      <c r="G43" s="106">
        <f t="shared" si="0"/>
        <v>0</v>
      </c>
      <c r="H43" s="111" t="s">
        <v>84</v>
      </c>
      <c r="I43" s="89"/>
      <c r="J43" s="89"/>
      <c r="K43" s="89"/>
      <c r="L43" s="89"/>
      <c r="M43" s="89"/>
      <c r="N43" s="89" t="s">
        <v>421</v>
      </c>
      <c r="O43" s="112"/>
    </row>
    <row r="44" spans="1:53" ht="27" customHeight="1">
      <c r="A44" s="99">
        <v>40</v>
      </c>
      <c r="B44" s="102" t="s">
        <v>812</v>
      </c>
      <c r="C44" s="108" t="s">
        <v>537</v>
      </c>
      <c r="D44" s="103" t="s">
        <v>677</v>
      </c>
      <c r="E44" s="104">
        <v>1655.8615</v>
      </c>
      <c r="F44" s="105">
        <v>-1655.86</v>
      </c>
      <c r="G44" s="106">
        <f t="shared" si="0"/>
        <v>1.50000000007822E-3</v>
      </c>
      <c r="H44" s="107" t="s">
        <v>84</v>
      </c>
      <c r="I44" s="87"/>
      <c r="J44" s="87"/>
      <c r="K44" s="87"/>
      <c r="L44" s="87"/>
      <c r="M44" s="87"/>
      <c r="N44" s="93" t="s">
        <v>421</v>
      </c>
    </row>
    <row r="45" spans="1:53" ht="27" customHeight="1">
      <c r="A45" s="99">
        <v>41</v>
      </c>
      <c r="B45" s="102" t="s">
        <v>812</v>
      </c>
      <c r="C45" s="108" t="s">
        <v>537</v>
      </c>
      <c r="D45" s="103" t="s">
        <v>678</v>
      </c>
      <c r="E45" s="104">
        <v>6290</v>
      </c>
      <c r="F45" s="105">
        <v>-6290</v>
      </c>
      <c r="G45" s="106">
        <f t="shared" si="0"/>
        <v>0</v>
      </c>
      <c r="H45" s="107" t="s">
        <v>84</v>
      </c>
      <c r="N45" s="93" t="s">
        <v>421</v>
      </c>
    </row>
    <row r="46" spans="1:53" ht="27" customHeight="1">
      <c r="A46" s="99">
        <v>42</v>
      </c>
      <c r="B46" s="100" t="s">
        <v>812</v>
      </c>
      <c r="C46" s="99" t="s">
        <v>537</v>
      </c>
      <c r="D46" s="109" t="s">
        <v>690</v>
      </c>
      <c r="E46" s="110">
        <v>100</v>
      </c>
      <c r="F46" s="101">
        <v>-100</v>
      </c>
      <c r="G46" s="106">
        <f t="shared" si="0"/>
        <v>0</v>
      </c>
      <c r="H46" s="111" t="s">
        <v>84</v>
      </c>
      <c r="N46" s="93" t="s">
        <v>421</v>
      </c>
    </row>
    <row r="47" spans="1:53" ht="27" customHeight="1">
      <c r="A47" s="99">
        <v>43</v>
      </c>
      <c r="B47" s="100" t="s">
        <v>812</v>
      </c>
      <c r="C47" s="99" t="s">
        <v>537</v>
      </c>
      <c r="D47" s="109" t="s">
        <v>691</v>
      </c>
      <c r="E47" s="110">
        <v>500</v>
      </c>
      <c r="F47" s="101">
        <v>-500</v>
      </c>
      <c r="G47" s="106">
        <f t="shared" si="0"/>
        <v>0</v>
      </c>
      <c r="H47" s="111" t="s">
        <v>84</v>
      </c>
      <c r="N47" s="93" t="s">
        <v>421</v>
      </c>
    </row>
    <row r="48" spans="1:53" s="88" customFormat="1" ht="28.5" customHeight="1">
      <c r="A48" s="99">
        <v>44</v>
      </c>
      <c r="B48" s="100" t="s">
        <v>812</v>
      </c>
      <c r="C48" s="99" t="s">
        <v>537</v>
      </c>
      <c r="D48" s="109" t="s">
        <v>841</v>
      </c>
      <c r="E48" s="110">
        <v>17.5</v>
      </c>
      <c r="F48" s="101">
        <v>-17.5</v>
      </c>
      <c r="G48" s="106">
        <f t="shared" si="0"/>
        <v>0</v>
      </c>
      <c r="H48" s="111" t="s">
        <v>84</v>
      </c>
      <c r="I48" s="93"/>
      <c r="J48" s="93"/>
      <c r="K48" s="93"/>
      <c r="L48" s="93"/>
      <c r="M48" s="93"/>
      <c r="N48" s="93" t="s">
        <v>421</v>
      </c>
      <c r="O48" s="93"/>
    </row>
    <row r="49" spans="1:53" s="88" customFormat="1" ht="36.950000000000003" customHeight="1">
      <c r="A49" s="99">
        <v>45</v>
      </c>
      <c r="B49" s="100" t="s">
        <v>812</v>
      </c>
      <c r="C49" s="99" t="s">
        <v>537</v>
      </c>
      <c r="D49" s="109" t="s">
        <v>842</v>
      </c>
      <c r="E49" s="110">
        <v>52.62</v>
      </c>
      <c r="F49" s="101">
        <v>-52.62</v>
      </c>
      <c r="G49" s="106">
        <f t="shared" si="0"/>
        <v>0</v>
      </c>
      <c r="H49" s="111" t="s">
        <v>84</v>
      </c>
      <c r="I49" s="93"/>
      <c r="J49" s="93"/>
      <c r="K49" s="93"/>
      <c r="L49" s="93"/>
      <c r="M49" s="93"/>
      <c r="N49" s="93" t="s">
        <v>421</v>
      </c>
      <c r="O49" s="93"/>
    </row>
    <row r="50" spans="1:53" s="88" customFormat="1" ht="39" customHeight="1">
      <c r="A50" s="99">
        <v>46</v>
      </c>
      <c r="B50" s="100" t="s">
        <v>812</v>
      </c>
      <c r="C50" s="99" t="s">
        <v>537</v>
      </c>
      <c r="D50" s="109" t="s">
        <v>843</v>
      </c>
      <c r="E50" s="110">
        <v>40</v>
      </c>
      <c r="F50" s="101">
        <v>-40</v>
      </c>
      <c r="G50" s="106">
        <f t="shared" si="0"/>
        <v>0</v>
      </c>
      <c r="H50" s="111" t="s">
        <v>84</v>
      </c>
      <c r="I50" s="93"/>
      <c r="J50" s="93"/>
      <c r="K50" s="93"/>
      <c r="L50" s="93"/>
      <c r="M50" s="93"/>
      <c r="N50" s="93" t="s">
        <v>421</v>
      </c>
      <c r="O50" s="93"/>
    </row>
    <row r="51" spans="1:53" s="88" customFormat="1" ht="30.75" customHeight="1">
      <c r="A51" s="99">
        <v>47</v>
      </c>
      <c r="B51" s="100" t="s">
        <v>812</v>
      </c>
      <c r="C51" s="99" t="s">
        <v>537</v>
      </c>
      <c r="D51" s="109" t="s">
        <v>682</v>
      </c>
      <c r="E51" s="110">
        <v>500</v>
      </c>
      <c r="F51" s="101">
        <v>-500</v>
      </c>
      <c r="G51" s="106">
        <f t="shared" si="0"/>
        <v>0</v>
      </c>
      <c r="H51" s="111" t="s">
        <v>84</v>
      </c>
      <c r="I51" s="93"/>
      <c r="J51" s="93"/>
      <c r="K51" s="93"/>
      <c r="L51" s="93"/>
      <c r="M51" s="93"/>
      <c r="N51" s="93" t="s">
        <v>421</v>
      </c>
      <c r="O51" s="93"/>
    </row>
    <row r="52" spans="1:53" s="88" customFormat="1" ht="30.75" customHeight="1">
      <c r="A52" s="99">
        <v>48</v>
      </c>
      <c r="B52" s="100" t="s">
        <v>812</v>
      </c>
      <c r="C52" s="99" t="s">
        <v>537</v>
      </c>
      <c r="D52" s="109" t="s">
        <v>683</v>
      </c>
      <c r="E52" s="110">
        <v>300</v>
      </c>
      <c r="F52" s="101">
        <v>-300</v>
      </c>
      <c r="G52" s="106">
        <f t="shared" si="0"/>
        <v>0</v>
      </c>
      <c r="H52" s="111" t="s">
        <v>84</v>
      </c>
      <c r="I52" s="93"/>
      <c r="J52" s="93"/>
      <c r="K52" s="93"/>
      <c r="L52" s="93"/>
      <c r="M52" s="93"/>
      <c r="N52" s="93" t="s">
        <v>421</v>
      </c>
      <c r="O52" s="93"/>
    </row>
    <row r="53" spans="1:53" s="88" customFormat="1" ht="30.75" customHeight="1">
      <c r="A53" s="99">
        <v>49</v>
      </c>
      <c r="B53" s="100" t="s">
        <v>812</v>
      </c>
      <c r="C53" s="99" t="s">
        <v>537</v>
      </c>
      <c r="D53" s="109" t="s">
        <v>692</v>
      </c>
      <c r="E53" s="110">
        <v>80</v>
      </c>
      <c r="F53" s="101">
        <v>-80</v>
      </c>
      <c r="G53" s="106">
        <f t="shared" si="0"/>
        <v>0</v>
      </c>
      <c r="H53" s="111" t="s">
        <v>84</v>
      </c>
      <c r="I53" s="93"/>
      <c r="J53" s="93"/>
      <c r="K53" s="93"/>
      <c r="L53" s="93"/>
      <c r="M53" s="93"/>
      <c r="N53" s="93" t="s">
        <v>421</v>
      </c>
      <c r="O53" s="93"/>
    </row>
    <row r="54" spans="1:53" s="89" customFormat="1" ht="30.75" customHeight="1">
      <c r="A54" s="99">
        <v>50</v>
      </c>
      <c r="B54" s="100" t="s">
        <v>812</v>
      </c>
      <c r="C54" s="99" t="s">
        <v>733</v>
      </c>
      <c r="D54" s="109" t="s">
        <v>844</v>
      </c>
      <c r="E54" s="110">
        <v>103</v>
      </c>
      <c r="F54" s="101">
        <v>-89.032572000000002</v>
      </c>
      <c r="G54" s="106">
        <f t="shared" si="0"/>
        <v>13.967428</v>
      </c>
      <c r="H54" s="111"/>
      <c r="I54" s="93"/>
      <c r="J54" s="93"/>
      <c r="K54" s="93"/>
      <c r="L54" s="93"/>
      <c r="M54" s="93"/>
      <c r="N54" s="93" t="s">
        <v>158</v>
      </c>
      <c r="O54" s="93"/>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row>
    <row r="55" spans="1:53" s="89" customFormat="1" ht="30.75" customHeight="1">
      <c r="A55" s="99">
        <v>51</v>
      </c>
      <c r="B55" s="100" t="s">
        <v>812</v>
      </c>
      <c r="C55" s="99" t="s">
        <v>733</v>
      </c>
      <c r="D55" s="109" t="s">
        <v>845</v>
      </c>
      <c r="E55" s="110">
        <v>77</v>
      </c>
      <c r="F55" s="101">
        <v>-77</v>
      </c>
      <c r="G55" s="106">
        <f t="shared" si="0"/>
        <v>0</v>
      </c>
      <c r="H55" s="111"/>
      <c r="I55" s="93"/>
      <c r="J55" s="93"/>
      <c r="K55" s="93"/>
      <c r="L55" s="93"/>
      <c r="M55" s="93"/>
      <c r="N55" s="93" t="s">
        <v>158</v>
      </c>
      <c r="O55" s="93"/>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row>
    <row r="56" spans="1:53" s="89" customFormat="1" ht="30.75" customHeight="1">
      <c r="A56" s="99">
        <v>52</v>
      </c>
      <c r="B56" s="100" t="s">
        <v>812</v>
      </c>
      <c r="C56" s="99" t="s">
        <v>733</v>
      </c>
      <c r="D56" s="109" t="s">
        <v>846</v>
      </c>
      <c r="E56" s="110">
        <v>315</v>
      </c>
      <c r="F56" s="101">
        <v>-315</v>
      </c>
      <c r="G56" s="106">
        <f t="shared" si="0"/>
        <v>0</v>
      </c>
      <c r="H56" s="111"/>
      <c r="I56" s="93"/>
      <c r="J56" s="93"/>
      <c r="K56" s="93"/>
      <c r="L56" s="93"/>
      <c r="M56" s="93"/>
      <c r="N56" s="93" t="s">
        <v>158</v>
      </c>
      <c r="O56" s="93"/>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row>
    <row r="57" spans="1:53" s="89" customFormat="1" ht="30.75" customHeight="1">
      <c r="A57" s="99">
        <v>53</v>
      </c>
      <c r="B57" s="100" t="s">
        <v>812</v>
      </c>
      <c r="C57" s="99" t="s">
        <v>733</v>
      </c>
      <c r="D57" s="109" t="s">
        <v>847</v>
      </c>
      <c r="E57" s="110">
        <v>100</v>
      </c>
      <c r="F57" s="101">
        <v>-100</v>
      </c>
      <c r="G57" s="106">
        <f t="shared" si="0"/>
        <v>0</v>
      </c>
      <c r="H57" s="111"/>
      <c r="I57" s="93"/>
      <c r="J57" s="93"/>
      <c r="K57" s="93"/>
      <c r="L57" s="93"/>
      <c r="M57" s="93"/>
      <c r="N57" s="93" t="s">
        <v>158</v>
      </c>
      <c r="O57" s="93"/>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row>
    <row r="58" spans="1:53" s="88" customFormat="1" ht="30.75" customHeight="1">
      <c r="A58" s="99">
        <v>54</v>
      </c>
      <c r="B58" s="100" t="s">
        <v>812</v>
      </c>
      <c r="C58" s="99" t="s">
        <v>733</v>
      </c>
      <c r="D58" s="109" t="s">
        <v>736</v>
      </c>
      <c r="E58" s="110">
        <v>100</v>
      </c>
      <c r="F58" s="101">
        <v>-100</v>
      </c>
      <c r="G58" s="106">
        <f t="shared" si="0"/>
        <v>0</v>
      </c>
      <c r="H58" s="111" t="s">
        <v>84</v>
      </c>
      <c r="I58" s="87"/>
      <c r="J58" s="87"/>
      <c r="K58" s="87"/>
      <c r="L58" s="87"/>
      <c r="M58" s="87"/>
      <c r="N58" s="93" t="s">
        <v>158</v>
      </c>
      <c r="O58" s="93"/>
    </row>
    <row r="59" spans="1:53" s="89" customFormat="1" ht="30.75" customHeight="1">
      <c r="A59" s="99">
        <v>55</v>
      </c>
      <c r="B59" s="100" t="s">
        <v>812</v>
      </c>
      <c r="C59" s="99" t="s">
        <v>733</v>
      </c>
      <c r="D59" s="109" t="s">
        <v>848</v>
      </c>
      <c r="E59" s="110">
        <v>150</v>
      </c>
      <c r="F59" s="101">
        <v>-90.02</v>
      </c>
      <c r="G59" s="106">
        <f t="shared" si="0"/>
        <v>59.98</v>
      </c>
      <c r="H59" s="111"/>
      <c r="I59" s="93"/>
      <c r="J59" s="93"/>
      <c r="K59" s="93"/>
      <c r="L59" s="93"/>
      <c r="M59" s="93"/>
      <c r="N59" s="93" t="s">
        <v>158</v>
      </c>
      <c r="O59" s="93"/>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row>
    <row r="60" spans="1:53" s="88" customFormat="1" ht="30.75" customHeight="1">
      <c r="A60" s="99">
        <v>56</v>
      </c>
      <c r="B60" s="100" t="s">
        <v>812</v>
      </c>
      <c r="C60" s="99" t="s">
        <v>733</v>
      </c>
      <c r="D60" s="109" t="s">
        <v>734</v>
      </c>
      <c r="E60" s="110">
        <v>95</v>
      </c>
      <c r="F60" s="101">
        <v>-95</v>
      </c>
      <c r="G60" s="106">
        <f t="shared" si="0"/>
        <v>0</v>
      </c>
      <c r="H60" s="111" t="s">
        <v>84</v>
      </c>
      <c r="I60" s="87"/>
      <c r="J60" s="87"/>
      <c r="K60" s="87"/>
      <c r="L60" s="87"/>
      <c r="M60" s="87"/>
      <c r="N60" s="93" t="s">
        <v>158</v>
      </c>
      <c r="O60" s="93"/>
    </row>
    <row r="61" spans="1:53" s="88" customFormat="1" ht="30.75" customHeight="1">
      <c r="A61" s="99">
        <v>57</v>
      </c>
      <c r="B61" s="100" t="s">
        <v>812</v>
      </c>
      <c r="C61" s="99" t="s">
        <v>733</v>
      </c>
      <c r="D61" s="109" t="s">
        <v>745</v>
      </c>
      <c r="E61" s="110">
        <v>135</v>
      </c>
      <c r="F61" s="101">
        <v>-135</v>
      </c>
      <c r="G61" s="106">
        <f t="shared" si="0"/>
        <v>0</v>
      </c>
      <c r="H61" s="111" t="s">
        <v>84</v>
      </c>
      <c r="I61" s="87"/>
      <c r="J61" s="87"/>
      <c r="K61" s="87"/>
      <c r="L61" s="87"/>
      <c r="M61" s="87"/>
      <c r="N61" s="93" t="s">
        <v>158</v>
      </c>
      <c r="O61" s="93"/>
    </row>
    <row r="62" spans="1:53" s="88" customFormat="1" ht="30.75" customHeight="1">
      <c r="A62" s="99">
        <v>58</v>
      </c>
      <c r="B62" s="100" t="s">
        <v>812</v>
      </c>
      <c r="C62" s="99" t="s">
        <v>733</v>
      </c>
      <c r="D62" s="109" t="s">
        <v>740</v>
      </c>
      <c r="E62" s="110">
        <v>200</v>
      </c>
      <c r="F62" s="101">
        <v>-200</v>
      </c>
      <c r="G62" s="106">
        <f t="shared" si="0"/>
        <v>0</v>
      </c>
      <c r="H62" s="111" t="s">
        <v>84</v>
      </c>
      <c r="I62" s="87"/>
      <c r="J62" s="87"/>
      <c r="K62" s="87"/>
      <c r="L62" s="87"/>
      <c r="M62" s="87"/>
      <c r="N62" s="93" t="s">
        <v>158</v>
      </c>
      <c r="O62" s="93"/>
    </row>
    <row r="63" spans="1:53" s="89" customFormat="1" ht="30.75" customHeight="1">
      <c r="A63" s="99">
        <v>59</v>
      </c>
      <c r="B63" s="100" t="s">
        <v>812</v>
      </c>
      <c r="C63" s="99" t="s">
        <v>733</v>
      </c>
      <c r="D63" s="109" t="s">
        <v>849</v>
      </c>
      <c r="E63" s="110">
        <v>13.5</v>
      </c>
      <c r="F63" s="101">
        <v>-13.5</v>
      </c>
      <c r="G63" s="106">
        <f t="shared" si="0"/>
        <v>0</v>
      </c>
      <c r="H63" s="111"/>
      <c r="I63" s="93"/>
      <c r="J63" s="93"/>
      <c r="K63" s="93"/>
      <c r="L63" s="93"/>
      <c r="M63" s="93"/>
      <c r="N63" s="93" t="s">
        <v>158</v>
      </c>
      <c r="O63" s="93"/>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row>
    <row r="64" spans="1:53" s="89" customFormat="1" ht="30.75" customHeight="1">
      <c r="A64" s="99">
        <v>60</v>
      </c>
      <c r="B64" s="100" t="s">
        <v>812</v>
      </c>
      <c r="C64" s="99" t="s">
        <v>369</v>
      </c>
      <c r="D64" s="109" t="s">
        <v>370</v>
      </c>
      <c r="E64" s="110">
        <v>2000</v>
      </c>
      <c r="F64" s="101">
        <v>-2000</v>
      </c>
      <c r="G64" s="106">
        <f t="shared" si="0"/>
        <v>0</v>
      </c>
      <c r="H64" s="111" t="s">
        <v>84</v>
      </c>
      <c r="I64" s="90"/>
      <c r="J64" s="90"/>
      <c r="K64" s="90"/>
      <c r="L64" s="90"/>
      <c r="M64" s="90"/>
      <c r="N64" s="90" t="s">
        <v>158</v>
      </c>
      <c r="O64" s="113"/>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row>
    <row r="65" spans="1:53" s="89" customFormat="1" ht="30.75" customHeight="1">
      <c r="A65" s="99">
        <v>61</v>
      </c>
      <c r="B65" s="100" t="s">
        <v>812</v>
      </c>
      <c r="C65" s="99" t="s">
        <v>369</v>
      </c>
      <c r="D65" s="109" t="s">
        <v>850</v>
      </c>
      <c r="E65" s="110">
        <v>117</v>
      </c>
      <c r="F65" s="101">
        <v>-99.334997000000001</v>
      </c>
      <c r="G65" s="106">
        <f t="shared" si="0"/>
        <v>17.665002999999999</v>
      </c>
      <c r="H65" s="111"/>
      <c r="I65" s="93"/>
      <c r="J65" s="93"/>
      <c r="K65" s="93"/>
      <c r="L65" s="93"/>
      <c r="M65" s="93"/>
      <c r="N65" s="93" t="s">
        <v>158</v>
      </c>
      <c r="O65" s="93"/>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row>
    <row r="66" spans="1:53" s="88" customFormat="1" ht="30.75" customHeight="1">
      <c r="A66" s="99">
        <v>62</v>
      </c>
      <c r="B66" s="100" t="s">
        <v>812</v>
      </c>
      <c r="C66" s="99" t="s">
        <v>224</v>
      </c>
      <c r="D66" s="109" t="s">
        <v>237</v>
      </c>
      <c r="E66" s="110">
        <v>54</v>
      </c>
      <c r="F66" s="101">
        <v>-54</v>
      </c>
      <c r="G66" s="106">
        <f t="shared" si="0"/>
        <v>0</v>
      </c>
      <c r="H66" s="111" t="s">
        <v>84</v>
      </c>
      <c r="I66" s="87"/>
      <c r="J66" s="87"/>
      <c r="K66" s="87"/>
      <c r="L66" s="87"/>
      <c r="M66" s="87"/>
      <c r="N66" s="93" t="s">
        <v>158</v>
      </c>
      <c r="O66" s="93"/>
    </row>
    <row r="67" spans="1:53" s="88" customFormat="1" ht="30.75" customHeight="1">
      <c r="A67" s="99">
        <v>63</v>
      </c>
      <c r="B67" s="100" t="s">
        <v>812</v>
      </c>
      <c r="C67" s="99" t="s">
        <v>224</v>
      </c>
      <c r="D67" s="109" t="s">
        <v>231</v>
      </c>
      <c r="E67" s="110">
        <v>494.5</v>
      </c>
      <c r="F67" s="101">
        <v>-494.5</v>
      </c>
      <c r="G67" s="106">
        <f t="shared" si="0"/>
        <v>0</v>
      </c>
      <c r="H67" s="111" t="s">
        <v>84</v>
      </c>
      <c r="I67" s="87"/>
      <c r="J67" s="87"/>
      <c r="K67" s="87"/>
      <c r="L67" s="87"/>
      <c r="M67" s="87"/>
      <c r="N67" s="93" t="s">
        <v>158</v>
      </c>
      <c r="O67" s="93"/>
    </row>
    <row r="68" spans="1:53" s="88" customFormat="1" ht="30.75" customHeight="1">
      <c r="A68" s="99">
        <v>64</v>
      </c>
      <c r="B68" s="100" t="s">
        <v>812</v>
      </c>
      <c r="C68" s="99" t="s">
        <v>224</v>
      </c>
      <c r="D68" s="109" t="s">
        <v>238</v>
      </c>
      <c r="E68" s="110">
        <v>30</v>
      </c>
      <c r="F68" s="101">
        <v>-30</v>
      </c>
      <c r="G68" s="106">
        <f t="shared" si="0"/>
        <v>0</v>
      </c>
      <c r="H68" s="111" t="s">
        <v>84</v>
      </c>
      <c r="I68" s="87"/>
      <c r="J68" s="87"/>
      <c r="K68" s="87"/>
      <c r="L68" s="87"/>
      <c r="M68" s="87"/>
      <c r="N68" s="93" t="s">
        <v>158</v>
      </c>
      <c r="O68" s="93"/>
    </row>
    <row r="69" spans="1:53" s="89" customFormat="1" ht="30.75" customHeight="1">
      <c r="A69" s="99">
        <v>65</v>
      </c>
      <c r="B69" s="100" t="s">
        <v>812</v>
      </c>
      <c r="C69" s="99" t="s">
        <v>224</v>
      </c>
      <c r="D69" s="109" t="s">
        <v>851</v>
      </c>
      <c r="E69" s="110">
        <v>65</v>
      </c>
      <c r="F69" s="101">
        <v>-65</v>
      </c>
      <c r="G69" s="106">
        <f t="shared" ref="G69:G132" si="1">E69+F69</f>
        <v>0</v>
      </c>
      <c r="H69" s="111"/>
      <c r="I69" s="93"/>
      <c r="J69" s="93"/>
      <c r="K69" s="93"/>
      <c r="L69" s="93"/>
      <c r="M69" s="93"/>
      <c r="N69" s="93" t="s">
        <v>158</v>
      </c>
      <c r="O69" s="93"/>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row>
    <row r="70" spans="1:53" s="89" customFormat="1" ht="30.75" customHeight="1">
      <c r="A70" s="99">
        <v>66</v>
      </c>
      <c r="B70" s="100" t="s">
        <v>812</v>
      </c>
      <c r="C70" s="99" t="s">
        <v>224</v>
      </c>
      <c r="D70" s="109" t="s">
        <v>849</v>
      </c>
      <c r="E70" s="110">
        <v>10</v>
      </c>
      <c r="F70" s="101">
        <v>-10</v>
      </c>
      <c r="G70" s="106">
        <f t="shared" si="1"/>
        <v>0</v>
      </c>
      <c r="H70" s="111"/>
      <c r="I70" s="93"/>
      <c r="J70" s="93"/>
      <c r="K70" s="93"/>
      <c r="L70" s="93"/>
      <c r="M70" s="93"/>
      <c r="N70" s="93" t="s">
        <v>158</v>
      </c>
      <c r="O70" s="93"/>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row>
    <row r="71" spans="1:53" s="88" customFormat="1" ht="30.75" customHeight="1">
      <c r="A71" s="99">
        <v>67</v>
      </c>
      <c r="B71" s="100" t="s">
        <v>812</v>
      </c>
      <c r="C71" s="99" t="s">
        <v>224</v>
      </c>
      <c r="D71" s="109" t="s">
        <v>239</v>
      </c>
      <c r="E71" s="110">
        <v>150</v>
      </c>
      <c r="F71" s="101">
        <v>-150</v>
      </c>
      <c r="G71" s="106">
        <f t="shared" si="1"/>
        <v>0</v>
      </c>
      <c r="H71" s="111" t="s">
        <v>84</v>
      </c>
      <c r="I71" s="87"/>
      <c r="J71" s="87"/>
      <c r="K71" s="87"/>
      <c r="L71" s="87"/>
      <c r="M71" s="87"/>
      <c r="N71" s="93" t="s">
        <v>158</v>
      </c>
      <c r="O71" s="93"/>
    </row>
    <row r="72" spans="1:53" s="89" customFormat="1" ht="30.75" customHeight="1">
      <c r="A72" s="99">
        <v>68</v>
      </c>
      <c r="B72" s="100" t="s">
        <v>812</v>
      </c>
      <c r="C72" s="99" t="s">
        <v>852</v>
      </c>
      <c r="D72" s="109" t="s">
        <v>853</v>
      </c>
      <c r="E72" s="110">
        <v>4200</v>
      </c>
      <c r="F72" s="101">
        <v>-888.26241900000002</v>
      </c>
      <c r="G72" s="106">
        <f t="shared" si="1"/>
        <v>3311.7375809999999</v>
      </c>
      <c r="H72" s="111"/>
      <c r="I72" s="93"/>
      <c r="J72" s="93"/>
      <c r="K72" s="93"/>
      <c r="L72" s="93"/>
      <c r="M72" s="93"/>
      <c r="N72" s="93" t="s">
        <v>158</v>
      </c>
      <c r="O72" s="93"/>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row>
    <row r="73" spans="1:53" ht="27" customHeight="1">
      <c r="A73" s="99">
        <v>69</v>
      </c>
      <c r="B73" s="100" t="s">
        <v>812</v>
      </c>
      <c r="C73" s="99" t="s">
        <v>852</v>
      </c>
      <c r="D73" s="109" t="s">
        <v>467</v>
      </c>
      <c r="E73" s="110">
        <v>290</v>
      </c>
      <c r="F73" s="101">
        <v>-290</v>
      </c>
      <c r="G73" s="106">
        <f t="shared" si="1"/>
        <v>0</v>
      </c>
      <c r="H73" s="111" t="s">
        <v>84</v>
      </c>
      <c r="I73" s="89"/>
      <c r="J73" s="89"/>
      <c r="K73" s="89"/>
      <c r="L73" s="89"/>
      <c r="M73" s="89"/>
      <c r="N73" s="118" t="s">
        <v>158</v>
      </c>
      <c r="O73" s="112"/>
    </row>
    <row r="74" spans="1:53" ht="27" customHeight="1">
      <c r="A74" s="99">
        <v>70</v>
      </c>
      <c r="B74" s="100" t="s">
        <v>812</v>
      </c>
      <c r="C74" s="99" t="s">
        <v>455</v>
      </c>
      <c r="D74" s="109" t="s">
        <v>854</v>
      </c>
      <c r="E74" s="110">
        <v>0</v>
      </c>
      <c r="F74" s="101">
        <v>25</v>
      </c>
      <c r="G74" s="106">
        <f t="shared" si="1"/>
        <v>25</v>
      </c>
      <c r="H74" s="111" t="s">
        <v>855</v>
      </c>
      <c r="N74" s="93" t="s">
        <v>96</v>
      </c>
    </row>
    <row r="75" spans="1:53" ht="27" customHeight="1">
      <c r="A75" s="99">
        <v>71</v>
      </c>
      <c r="B75" s="100" t="s">
        <v>812</v>
      </c>
      <c r="C75" s="99" t="s">
        <v>94</v>
      </c>
      <c r="D75" s="109" t="s">
        <v>105</v>
      </c>
      <c r="E75" s="110">
        <v>100</v>
      </c>
      <c r="F75" s="101">
        <v>-100</v>
      </c>
      <c r="G75" s="106">
        <f t="shared" si="1"/>
        <v>0</v>
      </c>
      <c r="H75" s="111" t="s">
        <v>84</v>
      </c>
      <c r="I75" s="89"/>
      <c r="J75" s="89"/>
      <c r="K75" s="89"/>
      <c r="L75" s="89"/>
      <c r="M75" s="89"/>
      <c r="N75" s="89" t="s">
        <v>96</v>
      </c>
      <c r="O75" s="112"/>
    </row>
    <row r="76" spans="1:53" ht="27" customHeight="1">
      <c r="A76" s="99">
        <v>72</v>
      </c>
      <c r="B76" s="100" t="s">
        <v>812</v>
      </c>
      <c r="C76" s="99" t="s">
        <v>461</v>
      </c>
      <c r="D76" s="109" t="s">
        <v>478</v>
      </c>
      <c r="E76" s="110">
        <v>180</v>
      </c>
      <c r="F76" s="101">
        <v>-180</v>
      </c>
      <c r="G76" s="106">
        <f t="shared" si="1"/>
        <v>0</v>
      </c>
      <c r="H76" s="111" t="s">
        <v>84</v>
      </c>
      <c r="I76" s="89"/>
      <c r="J76" s="89"/>
      <c r="K76" s="89"/>
      <c r="L76" s="89"/>
      <c r="M76" s="89"/>
      <c r="N76" s="89" t="s">
        <v>454</v>
      </c>
      <c r="O76" s="112"/>
    </row>
    <row r="77" spans="1:53" s="87" customFormat="1" ht="27" customHeight="1">
      <c r="A77" s="99">
        <v>73</v>
      </c>
      <c r="B77" s="100" t="s">
        <v>812</v>
      </c>
      <c r="C77" s="99" t="s">
        <v>461</v>
      </c>
      <c r="D77" s="109" t="s">
        <v>479</v>
      </c>
      <c r="E77" s="110">
        <v>173</v>
      </c>
      <c r="F77" s="101">
        <v>-173</v>
      </c>
      <c r="G77" s="106">
        <f t="shared" si="1"/>
        <v>0</v>
      </c>
      <c r="H77" s="111" t="s">
        <v>84</v>
      </c>
      <c r="I77" s="89"/>
      <c r="J77" s="89"/>
      <c r="K77" s="89"/>
      <c r="L77" s="89"/>
      <c r="M77" s="89"/>
      <c r="N77" s="89" t="s">
        <v>454</v>
      </c>
      <c r="O77" s="112"/>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row>
    <row r="78" spans="1:53" ht="27" customHeight="1">
      <c r="A78" s="99">
        <v>74</v>
      </c>
      <c r="B78" s="100" t="s">
        <v>812</v>
      </c>
      <c r="C78" s="99" t="s">
        <v>461</v>
      </c>
      <c r="D78" s="109" t="s">
        <v>480</v>
      </c>
      <c r="E78" s="110">
        <v>56.55</v>
      </c>
      <c r="F78" s="101">
        <v>-56.55</v>
      </c>
      <c r="G78" s="106">
        <f t="shared" si="1"/>
        <v>0</v>
      </c>
      <c r="H78" s="111" t="s">
        <v>84</v>
      </c>
      <c r="I78" s="89"/>
      <c r="J78" s="89"/>
      <c r="K78" s="89"/>
      <c r="L78" s="89"/>
      <c r="M78" s="89"/>
      <c r="N78" s="89" t="s">
        <v>454</v>
      </c>
      <c r="O78" s="112"/>
    </row>
    <row r="79" spans="1:53" ht="27" customHeight="1">
      <c r="A79" s="99">
        <v>75</v>
      </c>
      <c r="B79" s="100" t="s">
        <v>812</v>
      </c>
      <c r="C79" s="99" t="s">
        <v>461</v>
      </c>
      <c r="D79" s="109" t="s">
        <v>481</v>
      </c>
      <c r="E79" s="110">
        <v>31.22</v>
      </c>
      <c r="F79" s="101">
        <v>-31.22</v>
      </c>
      <c r="G79" s="106">
        <f t="shared" si="1"/>
        <v>0</v>
      </c>
      <c r="H79" s="111" t="s">
        <v>84</v>
      </c>
      <c r="I79" s="89"/>
      <c r="J79" s="89"/>
      <c r="K79" s="89"/>
      <c r="L79" s="89"/>
      <c r="M79" s="89"/>
      <c r="N79" s="89" t="s">
        <v>454</v>
      </c>
      <c r="O79" s="112"/>
    </row>
    <row r="80" spans="1:53" ht="27" customHeight="1">
      <c r="A80" s="99">
        <v>76</v>
      </c>
      <c r="B80" s="100" t="s">
        <v>812</v>
      </c>
      <c r="C80" s="99" t="s">
        <v>461</v>
      </c>
      <c r="D80" s="109" t="s">
        <v>482</v>
      </c>
      <c r="E80" s="110">
        <v>28.94</v>
      </c>
      <c r="F80" s="101">
        <v>-28.94</v>
      </c>
      <c r="G80" s="106">
        <f t="shared" si="1"/>
        <v>0</v>
      </c>
      <c r="H80" s="111" t="s">
        <v>84</v>
      </c>
      <c r="I80" s="89"/>
      <c r="J80" s="89"/>
      <c r="K80" s="89"/>
      <c r="L80" s="89"/>
      <c r="M80" s="89"/>
      <c r="N80" s="89" t="s">
        <v>454</v>
      </c>
      <c r="O80" s="112"/>
    </row>
    <row r="81" spans="1:53" s="87" customFormat="1" ht="27" customHeight="1">
      <c r="A81" s="99">
        <v>77</v>
      </c>
      <c r="B81" s="100" t="s">
        <v>812</v>
      </c>
      <c r="C81" s="99" t="s">
        <v>461</v>
      </c>
      <c r="D81" s="109" t="s">
        <v>476</v>
      </c>
      <c r="E81" s="110">
        <v>4700</v>
      </c>
      <c r="F81" s="101">
        <v>-4700</v>
      </c>
      <c r="G81" s="106">
        <f t="shared" si="1"/>
        <v>0</v>
      </c>
      <c r="H81" s="111" t="s">
        <v>84</v>
      </c>
      <c r="I81" s="89"/>
      <c r="J81" s="89"/>
      <c r="K81" s="89"/>
      <c r="L81" s="89"/>
      <c r="M81" s="89"/>
      <c r="N81" s="89" t="s">
        <v>454</v>
      </c>
      <c r="O81" s="112"/>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row>
    <row r="82" spans="1:53" s="87" customFormat="1" ht="27" customHeight="1">
      <c r="A82" s="99">
        <v>78</v>
      </c>
      <c r="B82" s="99" t="s">
        <v>812</v>
      </c>
      <c r="C82" s="100" t="s">
        <v>461</v>
      </c>
      <c r="D82" s="109" t="s">
        <v>856</v>
      </c>
      <c r="E82" s="110">
        <v>70</v>
      </c>
      <c r="F82" s="101">
        <v>-2</v>
      </c>
      <c r="G82" s="106">
        <f t="shared" si="1"/>
        <v>68</v>
      </c>
      <c r="H82" s="111"/>
      <c r="I82" s="93"/>
      <c r="J82" s="93"/>
      <c r="K82" s="93"/>
      <c r="L82" s="93"/>
      <c r="M82" s="93"/>
      <c r="N82" s="93" t="s">
        <v>454</v>
      </c>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row>
    <row r="83" spans="1:53" s="87" customFormat="1" ht="27" customHeight="1">
      <c r="A83" s="99">
        <v>79</v>
      </c>
      <c r="B83" s="99" t="s">
        <v>812</v>
      </c>
      <c r="C83" s="100" t="s">
        <v>461</v>
      </c>
      <c r="D83" s="109" t="s">
        <v>857</v>
      </c>
      <c r="E83" s="110">
        <v>100</v>
      </c>
      <c r="F83" s="101">
        <v>-75</v>
      </c>
      <c r="G83" s="106">
        <f t="shared" si="1"/>
        <v>25</v>
      </c>
      <c r="H83" s="111"/>
      <c r="I83" s="93"/>
      <c r="J83" s="93"/>
      <c r="K83" s="93"/>
      <c r="L83" s="93"/>
      <c r="M83" s="93"/>
      <c r="N83" s="93" t="s">
        <v>454</v>
      </c>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row>
    <row r="84" spans="1:53" s="87" customFormat="1" ht="27" customHeight="1">
      <c r="A84" s="99">
        <v>80</v>
      </c>
      <c r="B84" s="99" t="s">
        <v>812</v>
      </c>
      <c r="C84" s="100" t="s">
        <v>461</v>
      </c>
      <c r="D84" s="109" t="s">
        <v>858</v>
      </c>
      <c r="E84" s="110">
        <v>28</v>
      </c>
      <c r="F84" s="101">
        <v>-2</v>
      </c>
      <c r="G84" s="106">
        <f t="shared" si="1"/>
        <v>26</v>
      </c>
      <c r="H84" s="111"/>
      <c r="I84" s="93"/>
      <c r="J84" s="93"/>
      <c r="K84" s="93"/>
      <c r="L84" s="93"/>
      <c r="M84" s="93"/>
      <c r="N84" s="93" t="s">
        <v>454</v>
      </c>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row>
    <row r="85" spans="1:53" ht="27" customHeight="1">
      <c r="A85" s="99">
        <v>81</v>
      </c>
      <c r="B85" s="99" t="s">
        <v>812</v>
      </c>
      <c r="C85" s="100" t="s">
        <v>461</v>
      </c>
      <c r="D85" s="109" t="s">
        <v>859</v>
      </c>
      <c r="E85" s="110">
        <v>10</v>
      </c>
      <c r="F85" s="101">
        <v>-10</v>
      </c>
      <c r="G85" s="106">
        <f t="shared" si="1"/>
        <v>0</v>
      </c>
      <c r="H85" s="111"/>
      <c r="N85" s="93" t="s">
        <v>454</v>
      </c>
    </row>
    <row r="86" spans="1:53" ht="27" customHeight="1">
      <c r="A86" s="99">
        <v>82</v>
      </c>
      <c r="B86" s="99" t="s">
        <v>812</v>
      </c>
      <c r="C86" s="100" t="s">
        <v>461</v>
      </c>
      <c r="D86" s="109" t="s">
        <v>860</v>
      </c>
      <c r="E86" s="110">
        <v>18</v>
      </c>
      <c r="F86" s="101">
        <v>-7</v>
      </c>
      <c r="G86" s="106">
        <f t="shared" si="1"/>
        <v>11</v>
      </c>
      <c r="H86" s="111"/>
      <c r="N86" s="93" t="s">
        <v>454</v>
      </c>
    </row>
    <row r="87" spans="1:53" ht="27" customHeight="1">
      <c r="A87" s="99">
        <v>83</v>
      </c>
      <c r="B87" s="100" t="s">
        <v>812</v>
      </c>
      <c r="C87" s="100" t="s">
        <v>461</v>
      </c>
      <c r="D87" s="109" t="s">
        <v>861</v>
      </c>
      <c r="E87" s="110">
        <v>20</v>
      </c>
      <c r="F87" s="101">
        <v>-19</v>
      </c>
      <c r="G87" s="106">
        <f t="shared" si="1"/>
        <v>1</v>
      </c>
      <c r="H87" s="111"/>
      <c r="N87" s="93" t="s">
        <v>454</v>
      </c>
    </row>
    <row r="88" spans="1:53" ht="27" customHeight="1">
      <c r="A88" s="99">
        <v>84</v>
      </c>
      <c r="B88" s="99" t="s">
        <v>812</v>
      </c>
      <c r="C88" s="100" t="s">
        <v>461</v>
      </c>
      <c r="D88" s="109" t="s">
        <v>475</v>
      </c>
      <c r="E88" s="110">
        <v>500</v>
      </c>
      <c r="F88" s="101">
        <v>-500</v>
      </c>
      <c r="G88" s="106">
        <f t="shared" si="1"/>
        <v>0</v>
      </c>
      <c r="H88" s="111" t="s">
        <v>84</v>
      </c>
      <c r="I88" s="87"/>
      <c r="J88" s="87" t="s">
        <v>454</v>
      </c>
      <c r="K88" s="87"/>
      <c r="L88" s="87"/>
      <c r="M88" s="87"/>
      <c r="N88" s="93" t="s">
        <v>454</v>
      </c>
    </row>
    <row r="89" spans="1:53" s="87" customFormat="1" ht="27" customHeight="1">
      <c r="A89" s="99">
        <v>85</v>
      </c>
      <c r="B89" s="100" t="s">
        <v>812</v>
      </c>
      <c r="C89" s="100" t="s">
        <v>461</v>
      </c>
      <c r="D89" s="109" t="s">
        <v>862</v>
      </c>
      <c r="E89" s="110">
        <v>50</v>
      </c>
      <c r="F89" s="101">
        <v>-39</v>
      </c>
      <c r="G89" s="106">
        <f t="shared" si="1"/>
        <v>11</v>
      </c>
      <c r="H89" s="111"/>
      <c r="I89" s="93"/>
      <c r="J89" s="93"/>
      <c r="K89" s="93"/>
      <c r="L89" s="93"/>
      <c r="M89" s="93"/>
      <c r="N89" s="93" t="s">
        <v>454</v>
      </c>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row>
    <row r="90" spans="1:53" ht="27" customHeight="1">
      <c r="A90" s="99">
        <v>86</v>
      </c>
      <c r="B90" s="100" t="s">
        <v>812</v>
      </c>
      <c r="C90" s="100" t="s">
        <v>461</v>
      </c>
      <c r="D90" s="109" t="s">
        <v>863</v>
      </c>
      <c r="E90" s="110">
        <v>20</v>
      </c>
      <c r="F90" s="101">
        <v>-20</v>
      </c>
      <c r="G90" s="106">
        <f t="shared" si="1"/>
        <v>0</v>
      </c>
      <c r="H90" s="111"/>
      <c r="N90" s="93" t="s">
        <v>454</v>
      </c>
    </row>
    <row r="91" spans="1:53" ht="27" customHeight="1">
      <c r="A91" s="99">
        <v>87</v>
      </c>
      <c r="B91" s="100" t="s">
        <v>812</v>
      </c>
      <c r="C91" s="100" t="s">
        <v>461</v>
      </c>
      <c r="D91" s="109" t="s">
        <v>462</v>
      </c>
      <c r="E91" s="110">
        <v>900</v>
      </c>
      <c r="F91" s="101">
        <v>-900</v>
      </c>
      <c r="G91" s="106">
        <f t="shared" si="1"/>
        <v>0</v>
      </c>
      <c r="H91" s="111" t="s">
        <v>84</v>
      </c>
      <c r="I91" s="87"/>
      <c r="J91" s="87"/>
      <c r="K91" s="87"/>
      <c r="L91" s="87"/>
      <c r="M91" s="87"/>
      <c r="N91" s="93" t="s">
        <v>454</v>
      </c>
    </row>
    <row r="92" spans="1:53" ht="27" customHeight="1">
      <c r="A92" s="99">
        <v>88</v>
      </c>
      <c r="B92" s="100" t="s">
        <v>812</v>
      </c>
      <c r="C92" s="99" t="s">
        <v>461</v>
      </c>
      <c r="D92" s="109" t="s">
        <v>474</v>
      </c>
      <c r="E92" s="110">
        <v>126.65</v>
      </c>
      <c r="F92" s="101">
        <v>-126.65</v>
      </c>
      <c r="G92" s="106">
        <f t="shared" si="1"/>
        <v>0</v>
      </c>
      <c r="H92" s="111" t="s">
        <v>84</v>
      </c>
      <c r="I92" s="89"/>
      <c r="J92" s="89"/>
      <c r="K92" s="89"/>
      <c r="L92" s="89"/>
      <c r="M92" s="89"/>
      <c r="N92" s="89" t="s">
        <v>454</v>
      </c>
      <c r="O92" s="112"/>
    </row>
    <row r="93" spans="1:53" ht="27" customHeight="1">
      <c r="A93" s="99">
        <v>89</v>
      </c>
      <c r="B93" s="100" t="s">
        <v>812</v>
      </c>
      <c r="C93" s="100" t="s">
        <v>452</v>
      </c>
      <c r="D93" s="114" t="s">
        <v>864</v>
      </c>
      <c r="E93" s="110">
        <v>200</v>
      </c>
      <c r="F93" s="101">
        <v>-200</v>
      </c>
      <c r="G93" s="106">
        <f t="shared" si="1"/>
        <v>0</v>
      </c>
      <c r="H93" s="111"/>
      <c r="N93" s="93" t="s">
        <v>454</v>
      </c>
    </row>
    <row r="94" spans="1:53" ht="27" customHeight="1">
      <c r="A94" s="99">
        <v>90</v>
      </c>
      <c r="B94" s="100" t="s">
        <v>812</v>
      </c>
      <c r="C94" s="100" t="s">
        <v>452</v>
      </c>
      <c r="D94" s="109" t="s">
        <v>865</v>
      </c>
      <c r="E94" s="110">
        <v>50</v>
      </c>
      <c r="F94" s="101">
        <v>-30</v>
      </c>
      <c r="G94" s="106">
        <f t="shared" si="1"/>
        <v>20</v>
      </c>
      <c r="H94" s="111"/>
      <c r="N94" s="93" t="s">
        <v>454</v>
      </c>
    </row>
    <row r="95" spans="1:53" ht="27" customHeight="1">
      <c r="A95" s="99">
        <v>91</v>
      </c>
      <c r="B95" s="100" t="s">
        <v>812</v>
      </c>
      <c r="C95" s="100" t="s">
        <v>452</v>
      </c>
      <c r="D95" s="109" t="s">
        <v>866</v>
      </c>
      <c r="E95" s="110">
        <v>40</v>
      </c>
      <c r="F95" s="101">
        <v>-30</v>
      </c>
      <c r="G95" s="106">
        <f t="shared" si="1"/>
        <v>10</v>
      </c>
      <c r="H95" s="111"/>
      <c r="N95" s="93" t="s">
        <v>454</v>
      </c>
    </row>
    <row r="96" spans="1:53" s="90" customFormat="1" ht="27" customHeight="1">
      <c r="A96" s="99">
        <v>92</v>
      </c>
      <c r="B96" s="100" t="s">
        <v>812</v>
      </c>
      <c r="C96" s="100" t="s">
        <v>452</v>
      </c>
      <c r="D96" s="109" t="s">
        <v>867</v>
      </c>
      <c r="E96" s="110">
        <v>6</v>
      </c>
      <c r="F96" s="101">
        <v>-3</v>
      </c>
      <c r="G96" s="106">
        <f t="shared" si="1"/>
        <v>3</v>
      </c>
      <c r="H96" s="111"/>
      <c r="I96" s="93"/>
      <c r="J96" s="93"/>
      <c r="K96" s="93"/>
      <c r="L96" s="93"/>
      <c r="M96" s="93"/>
      <c r="N96" s="93" t="s">
        <v>454</v>
      </c>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row>
    <row r="97" spans="1:53" ht="27" customHeight="1">
      <c r="A97" s="99">
        <v>93</v>
      </c>
      <c r="B97" s="100" t="s">
        <v>812</v>
      </c>
      <c r="C97" s="100" t="s">
        <v>452</v>
      </c>
      <c r="D97" s="109" t="s">
        <v>868</v>
      </c>
      <c r="E97" s="110">
        <v>20</v>
      </c>
      <c r="F97" s="101">
        <v>-20</v>
      </c>
      <c r="G97" s="106">
        <f t="shared" si="1"/>
        <v>0</v>
      </c>
      <c r="H97" s="111" t="s">
        <v>84</v>
      </c>
      <c r="N97" s="93" t="s">
        <v>454</v>
      </c>
    </row>
    <row r="98" spans="1:53" ht="36" customHeight="1">
      <c r="A98" s="99">
        <v>94</v>
      </c>
      <c r="B98" s="100" t="s">
        <v>812</v>
      </c>
      <c r="C98" s="100" t="s">
        <v>452</v>
      </c>
      <c r="D98" s="115" t="s">
        <v>869</v>
      </c>
      <c r="E98" s="110">
        <v>10</v>
      </c>
      <c r="F98" s="101">
        <v>-10</v>
      </c>
      <c r="G98" s="106">
        <f t="shared" si="1"/>
        <v>0</v>
      </c>
      <c r="H98" s="111"/>
      <c r="N98" s="93" t="s">
        <v>454</v>
      </c>
    </row>
    <row r="99" spans="1:53" ht="27" customHeight="1">
      <c r="A99" s="99">
        <v>95</v>
      </c>
      <c r="B99" s="100" t="s">
        <v>812</v>
      </c>
      <c r="C99" s="100" t="s">
        <v>452</v>
      </c>
      <c r="D99" s="109" t="s">
        <v>870</v>
      </c>
      <c r="E99" s="110">
        <v>45</v>
      </c>
      <c r="F99" s="101">
        <v>-45</v>
      </c>
      <c r="G99" s="106">
        <f t="shared" si="1"/>
        <v>0</v>
      </c>
      <c r="H99" s="109"/>
      <c r="N99" s="93" t="s">
        <v>454</v>
      </c>
    </row>
    <row r="100" spans="1:53" ht="27" customHeight="1">
      <c r="A100" s="99">
        <v>96</v>
      </c>
      <c r="B100" s="100" t="s">
        <v>812</v>
      </c>
      <c r="C100" s="100" t="s">
        <v>452</v>
      </c>
      <c r="D100" s="114" t="s">
        <v>871</v>
      </c>
      <c r="E100" s="110">
        <v>135</v>
      </c>
      <c r="F100" s="101">
        <v>-135</v>
      </c>
      <c r="G100" s="106">
        <f t="shared" si="1"/>
        <v>0</v>
      </c>
      <c r="H100" s="109"/>
      <c r="N100" s="93" t="s">
        <v>454</v>
      </c>
    </row>
    <row r="101" spans="1:53" ht="27" customHeight="1">
      <c r="A101" s="99">
        <v>97</v>
      </c>
      <c r="B101" s="100" t="s">
        <v>812</v>
      </c>
      <c r="C101" s="99" t="s">
        <v>540</v>
      </c>
      <c r="D101" s="109" t="s">
        <v>872</v>
      </c>
      <c r="E101" s="110">
        <v>50</v>
      </c>
      <c r="F101" s="101">
        <v>-30</v>
      </c>
      <c r="G101" s="106">
        <f t="shared" si="1"/>
        <v>20</v>
      </c>
      <c r="H101" s="111" t="s">
        <v>873</v>
      </c>
      <c r="N101" s="93" t="s">
        <v>454</v>
      </c>
    </row>
    <row r="102" spans="1:53" ht="27" customHeight="1">
      <c r="A102" s="99">
        <v>98</v>
      </c>
      <c r="B102" s="100" t="s">
        <v>812</v>
      </c>
      <c r="C102" s="99" t="s">
        <v>540</v>
      </c>
      <c r="D102" s="109" t="s">
        <v>874</v>
      </c>
      <c r="E102" s="110">
        <v>6</v>
      </c>
      <c r="F102" s="101">
        <v>-6</v>
      </c>
      <c r="G102" s="106">
        <f t="shared" si="1"/>
        <v>0</v>
      </c>
      <c r="H102" s="111" t="s">
        <v>875</v>
      </c>
      <c r="N102" s="93" t="s">
        <v>454</v>
      </c>
    </row>
    <row r="103" spans="1:53" ht="27" customHeight="1">
      <c r="A103" s="99">
        <v>99</v>
      </c>
      <c r="B103" s="100" t="s">
        <v>812</v>
      </c>
      <c r="C103" s="100" t="s">
        <v>540</v>
      </c>
      <c r="D103" s="109" t="s">
        <v>653</v>
      </c>
      <c r="E103" s="110">
        <v>2000</v>
      </c>
      <c r="F103" s="101">
        <v>-2000</v>
      </c>
      <c r="G103" s="106">
        <f t="shared" si="1"/>
        <v>0</v>
      </c>
      <c r="H103" s="111" t="s">
        <v>84</v>
      </c>
      <c r="N103" s="90" t="s">
        <v>454</v>
      </c>
      <c r="O103" s="113"/>
    </row>
    <row r="104" spans="1:53" s="89" customFormat="1" ht="30.75" customHeight="1">
      <c r="A104" s="99">
        <v>100</v>
      </c>
      <c r="B104" s="100" t="s">
        <v>812</v>
      </c>
      <c r="C104" s="99" t="s">
        <v>85</v>
      </c>
      <c r="D104" s="109" t="s">
        <v>876</v>
      </c>
      <c r="E104" s="110">
        <v>1</v>
      </c>
      <c r="F104" s="101">
        <v>-0.5</v>
      </c>
      <c r="G104" s="106">
        <f t="shared" si="1"/>
        <v>0.5</v>
      </c>
      <c r="H104" s="111"/>
      <c r="I104" s="93"/>
      <c r="J104" s="93"/>
      <c r="K104" s="93"/>
      <c r="L104" s="93"/>
      <c r="M104" s="93"/>
      <c r="N104" s="93" t="s">
        <v>73</v>
      </c>
      <c r="O104" s="93"/>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row>
    <row r="105" spans="1:53" s="89" customFormat="1" ht="30.75" customHeight="1">
      <c r="A105" s="99">
        <v>101</v>
      </c>
      <c r="B105" s="100" t="s">
        <v>812</v>
      </c>
      <c r="C105" s="116" t="s">
        <v>241</v>
      </c>
      <c r="D105" s="109" t="s">
        <v>204</v>
      </c>
      <c r="E105" s="117">
        <v>25</v>
      </c>
      <c r="F105" s="101">
        <v>-25</v>
      </c>
      <c r="G105" s="106">
        <f t="shared" si="1"/>
        <v>0</v>
      </c>
      <c r="H105" s="111" t="s">
        <v>84</v>
      </c>
      <c r="I105" s="93"/>
      <c r="J105" s="93"/>
      <c r="K105" s="93"/>
      <c r="L105" s="93"/>
      <c r="M105" s="93"/>
      <c r="N105" s="90" t="s">
        <v>73</v>
      </c>
      <c r="O105" s="93"/>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row>
    <row r="106" spans="1:53" s="90" customFormat="1" ht="30.75" customHeight="1">
      <c r="A106" s="99">
        <v>102</v>
      </c>
      <c r="B106" s="100" t="s">
        <v>812</v>
      </c>
      <c r="C106" s="116" t="s">
        <v>241</v>
      </c>
      <c r="D106" s="109" t="s">
        <v>877</v>
      </c>
      <c r="E106" s="117">
        <v>22.83</v>
      </c>
      <c r="F106" s="101">
        <v>-2</v>
      </c>
      <c r="G106" s="106">
        <f t="shared" si="1"/>
        <v>20.83</v>
      </c>
      <c r="H106" s="111"/>
      <c r="I106" s="93"/>
      <c r="J106" s="93"/>
      <c r="K106" s="93"/>
      <c r="L106" s="93"/>
      <c r="M106" s="93"/>
      <c r="N106" s="93" t="s">
        <v>73</v>
      </c>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row>
    <row r="107" spans="1:53" s="87" customFormat="1" ht="27" customHeight="1">
      <c r="A107" s="99">
        <v>103</v>
      </c>
      <c r="B107" s="100" t="s">
        <v>812</v>
      </c>
      <c r="C107" s="99" t="s">
        <v>188</v>
      </c>
      <c r="D107" s="109" t="s">
        <v>878</v>
      </c>
      <c r="E107" s="110">
        <v>357.24</v>
      </c>
      <c r="F107" s="101">
        <v>-250</v>
      </c>
      <c r="G107" s="106">
        <f t="shared" si="1"/>
        <v>107.24</v>
      </c>
      <c r="H107" s="111"/>
      <c r="I107" s="93"/>
      <c r="J107" s="93"/>
      <c r="K107" s="93"/>
      <c r="L107" s="93"/>
      <c r="M107" s="93"/>
      <c r="N107" s="93" t="s">
        <v>73</v>
      </c>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row>
    <row r="108" spans="1:53" ht="27" customHeight="1">
      <c r="A108" s="99">
        <v>104</v>
      </c>
      <c r="B108" s="100" t="s">
        <v>812</v>
      </c>
      <c r="C108" s="99" t="s">
        <v>188</v>
      </c>
      <c r="D108" s="109" t="s">
        <v>200</v>
      </c>
      <c r="E108" s="110">
        <v>95</v>
      </c>
      <c r="F108" s="101">
        <v>-95</v>
      </c>
      <c r="G108" s="106">
        <f t="shared" si="1"/>
        <v>0</v>
      </c>
      <c r="H108" s="111" t="s">
        <v>84</v>
      </c>
      <c r="I108" s="87"/>
      <c r="J108" s="87"/>
      <c r="K108" s="87"/>
      <c r="L108" s="87"/>
      <c r="M108" s="87"/>
      <c r="N108" s="93" t="s">
        <v>73</v>
      </c>
    </row>
    <row r="109" spans="1:53" ht="27" customHeight="1">
      <c r="A109" s="99">
        <v>105</v>
      </c>
      <c r="B109" s="100" t="s">
        <v>812</v>
      </c>
      <c r="C109" s="99" t="s">
        <v>188</v>
      </c>
      <c r="D109" s="109" t="s">
        <v>879</v>
      </c>
      <c r="E109" s="110">
        <v>55.18</v>
      </c>
      <c r="F109" s="101">
        <v>-40</v>
      </c>
      <c r="G109" s="106">
        <f t="shared" si="1"/>
        <v>15.18</v>
      </c>
      <c r="H109" s="111"/>
      <c r="N109" s="93" t="s">
        <v>73</v>
      </c>
    </row>
    <row r="110" spans="1:53" ht="27" customHeight="1">
      <c r="A110" s="99">
        <v>106</v>
      </c>
      <c r="B110" s="100" t="s">
        <v>812</v>
      </c>
      <c r="C110" s="99" t="s">
        <v>152</v>
      </c>
      <c r="D110" s="109" t="s">
        <v>880</v>
      </c>
      <c r="E110" s="110">
        <v>103</v>
      </c>
      <c r="F110" s="101">
        <v>-103</v>
      </c>
      <c r="G110" s="106">
        <f t="shared" si="1"/>
        <v>0</v>
      </c>
      <c r="H110" s="111" t="s">
        <v>881</v>
      </c>
      <c r="I110" s="87"/>
      <c r="J110" s="87"/>
      <c r="K110" s="87"/>
      <c r="L110" s="87"/>
      <c r="M110" s="87"/>
      <c r="N110" s="93" t="s">
        <v>73</v>
      </c>
    </row>
    <row r="111" spans="1:53" ht="27" customHeight="1">
      <c r="A111" s="99">
        <v>107</v>
      </c>
      <c r="B111" s="100" t="s">
        <v>812</v>
      </c>
      <c r="C111" s="99" t="s">
        <v>79</v>
      </c>
      <c r="D111" s="109" t="s">
        <v>882</v>
      </c>
      <c r="E111" s="110">
        <v>35</v>
      </c>
      <c r="F111" s="101">
        <v>-35</v>
      </c>
      <c r="G111" s="106">
        <f t="shared" si="1"/>
        <v>0</v>
      </c>
      <c r="H111" s="111"/>
      <c r="N111" s="93" t="s">
        <v>73</v>
      </c>
    </row>
    <row r="112" spans="1:53" ht="27" customHeight="1">
      <c r="A112" s="99">
        <v>108</v>
      </c>
      <c r="B112" s="100" t="s">
        <v>812</v>
      </c>
      <c r="C112" s="99" t="s">
        <v>79</v>
      </c>
      <c r="D112" s="109" t="s">
        <v>83</v>
      </c>
      <c r="E112" s="110">
        <v>81.2</v>
      </c>
      <c r="F112" s="101">
        <v>-81.2</v>
      </c>
      <c r="G112" s="106">
        <f t="shared" si="1"/>
        <v>0</v>
      </c>
      <c r="H112" s="111" t="s">
        <v>84</v>
      </c>
      <c r="N112" s="93" t="s">
        <v>73</v>
      </c>
    </row>
    <row r="113" spans="1:53" ht="27" customHeight="1">
      <c r="A113" s="99">
        <v>109</v>
      </c>
      <c r="B113" s="100" t="s">
        <v>812</v>
      </c>
      <c r="C113" s="99" t="s">
        <v>113</v>
      </c>
      <c r="D113" s="109" t="s">
        <v>114</v>
      </c>
      <c r="E113" s="110">
        <v>220</v>
      </c>
      <c r="F113" s="101">
        <v>-220</v>
      </c>
      <c r="G113" s="106">
        <f t="shared" si="1"/>
        <v>0</v>
      </c>
      <c r="H113" s="111" t="s">
        <v>84</v>
      </c>
      <c r="I113" s="87"/>
      <c r="J113" s="87"/>
      <c r="K113" s="87"/>
      <c r="L113" s="87"/>
      <c r="M113" s="87"/>
      <c r="N113" s="93" t="s">
        <v>73</v>
      </c>
    </row>
    <row r="114" spans="1:53" ht="27" customHeight="1">
      <c r="A114" s="99">
        <v>110</v>
      </c>
      <c r="B114" s="100" t="s">
        <v>812</v>
      </c>
      <c r="C114" s="99" t="s">
        <v>113</v>
      </c>
      <c r="D114" s="109" t="s">
        <v>883</v>
      </c>
      <c r="E114" s="110">
        <v>35</v>
      </c>
      <c r="F114" s="101">
        <v>-20</v>
      </c>
      <c r="G114" s="106">
        <f t="shared" si="1"/>
        <v>15</v>
      </c>
      <c r="H114" s="111"/>
      <c r="N114" s="93" t="s">
        <v>73</v>
      </c>
    </row>
    <row r="115" spans="1:53" s="90" customFormat="1" ht="27" customHeight="1">
      <c r="A115" s="99">
        <v>111</v>
      </c>
      <c r="B115" s="100" t="s">
        <v>812</v>
      </c>
      <c r="C115" s="99" t="s">
        <v>113</v>
      </c>
      <c r="D115" s="109" t="s">
        <v>337</v>
      </c>
      <c r="E115" s="110">
        <v>350</v>
      </c>
      <c r="F115" s="101">
        <v>-350</v>
      </c>
      <c r="G115" s="106">
        <f t="shared" si="1"/>
        <v>0</v>
      </c>
      <c r="H115" s="111" t="s">
        <v>84</v>
      </c>
      <c r="I115" s="89"/>
      <c r="J115" s="89"/>
      <c r="K115" s="89"/>
      <c r="L115" s="89"/>
      <c r="M115" s="89"/>
      <c r="N115" s="89" t="s">
        <v>73</v>
      </c>
      <c r="O115" s="112"/>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row>
    <row r="116" spans="1:53" ht="27" customHeight="1">
      <c r="A116" s="99">
        <v>112</v>
      </c>
      <c r="B116" s="100" t="s">
        <v>812</v>
      </c>
      <c r="C116" s="99" t="s">
        <v>113</v>
      </c>
      <c r="D116" s="109" t="s">
        <v>120</v>
      </c>
      <c r="E116" s="110">
        <v>135</v>
      </c>
      <c r="F116" s="101">
        <v>-135</v>
      </c>
      <c r="G116" s="106">
        <f t="shared" si="1"/>
        <v>0</v>
      </c>
      <c r="H116" s="111" t="s">
        <v>84</v>
      </c>
      <c r="I116" s="89"/>
      <c r="J116" s="89"/>
      <c r="K116" s="89"/>
      <c r="L116" s="89"/>
      <c r="M116" s="89"/>
      <c r="N116" s="89" t="s">
        <v>73</v>
      </c>
      <c r="O116" s="112"/>
    </row>
    <row r="117" spans="1:53" ht="27" customHeight="1">
      <c r="A117" s="99">
        <v>113</v>
      </c>
      <c r="B117" s="100" t="s">
        <v>812</v>
      </c>
      <c r="C117" s="99" t="s">
        <v>247</v>
      </c>
      <c r="D117" s="109" t="s">
        <v>338</v>
      </c>
      <c r="E117" s="110">
        <v>650</v>
      </c>
      <c r="F117" s="101">
        <v>-650</v>
      </c>
      <c r="G117" s="106">
        <f t="shared" si="1"/>
        <v>0</v>
      </c>
      <c r="H117" s="111" t="s">
        <v>84</v>
      </c>
      <c r="N117" s="93" t="s">
        <v>73</v>
      </c>
    </row>
    <row r="118" spans="1:53" ht="27" customHeight="1">
      <c r="A118" s="99">
        <v>114</v>
      </c>
      <c r="B118" s="100" t="s">
        <v>812</v>
      </c>
      <c r="C118" s="99" t="s">
        <v>247</v>
      </c>
      <c r="D118" s="109" t="s">
        <v>340</v>
      </c>
      <c r="E118" s="110">
        <v>650</v>
      </c>
      <c r="F118" s="101">
        <v>-650</v>
      </c>
      <c r="G118" s="106">
        <f t="shared" si="1"/>
        <v>0</v>
      </c>
      <c r="H118" s="111" t="s">
        <v>84</v>
      </c>
      <c r="I118" s="90"/>
      <c r="J118" s="90"/>
      <c r="K118" s="90"/>
      <c r="L118" s="90"/>
      <c r="M118" s="90"/>
      <c r="N118" s="90" t="s">
        <v>73</v>
      </c>
      <c r="O118" s="113"/>
    </row>
    <row r="119" spans="1:53" ht="27" customHeight="1">
      <c r="A119" s="99">
        <v>115</v>
      </c>
      <c r="B119" s="100" t="s">
        <v>812</v>
      </c>
      <c r="C119" s="99" t="s">
        <v>247</v>
      </c>
      <c r="D119" s="109" t="s">
        <v>339</v>
      </c>
      <c r="E119" s="110">
        <v>75</v>
      </c>
      <c r="F119" s="101">
        <v>-75</v>
      </c>
      <c r="G119" s="106">
        <f t="shared" si="1"/>
        <v>0</v>
      </c>
      <c r="H119" s="111" t="s">
        <v>84</v>
      </c>
      <c r="N119" s="93" t="s">
        <v>73</v>
      </c>
    </row>
    <row r="120" spans="1:53" s="90" customFormat="1" ht="27" customHeight="1">
      <c r="A120" s="99">
        <v>116</v>
      </c>
      <c r="B120" s="100" t="s">
        <v>812</v>
      </c>
      <c r="C120" s="99" t="s">
        <v>247</v>
      </c>
      <c r="D120" s="109" t="s">
        <v>252</v>
      </c>
      <c r="E120" s="110">
        <v>350</v>
      </c>
      <c r="F120" s="101">
        <v>-350</v>
      </c>
      <c r="G120" s="106">
        <f t="shared" si="1"/>
        <v>0</v>
      </c>
      <c r="H120" s="111" t="s">
        <v>84</v>
      </c>
      <c r="I120" s="89"/>
      <c r="J120" s="89"/>
      <c r="K120" s="89"/>
      <c r="L120" s="89"/>
      <c r="M120" s="89"/>
      <c r="N120" s="89" t="s">
        <v>73</v>
      </c>
      <c r="O120" s="112"/>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row>
    <row r="121" spans="1:53" ht="27" customHeight="1">
      <c r="A121" s="99">
        <v>117</v>
      </c>
      <c r="B121" s="100" t="s">
        <v>812</v>
      </c>
      <c r="C121" s="99" t="s">
        <v>247</v>
      </c>
      <c r="D121" s="109" t="s">
        <v>253</v>
      </c>
      <c r="E121" s="110">
        <v>120</v>
      </c>
      <c r="F121" s="101">
        <v>-120</v>
      </c>
      <c r="G121" s="106">
        <f t="shared" si="1"/>
        <v>0</v>
      </c>
      <c r="H121" s="111" t="s">
        <v>84</v>
      </c>
      <c r="I121" s="89"/>
      <c r="J121" s="89"/>
      <c r="K121" s="89"/>
      <c r="L121" s="89"/>
      <c r="M121" s="89"/>
      <c r="N121" s="89" t="s">
        <v>73</v>
      </c>
      <c r="O121" s="112"/>
    </row>
    <row r="122" spans="1:53" ht="38.1" customHeight="1">
      <c r="A122" s="99">
        <v>118</v>
      </c>
      <c r="B122" s="100" t="s">
        <v>812</v>
      </c>
      <c r="C122" s="99" t="s">
        <v>254</v>
      </c>
      <c r="D122" s="109" t="s">
        <v>884</v>
      </c>
      <c r="E122" s="110">
        <v>100</v>
      </c>
      <c r="F122" s="101">
        <v>-100</v>
      </c>
      <c r="G122" s="106">
        <f t="shared" si="1"/>
        <v>0</v>
      </c>
      <c r="H122" s="111" t="s">
        <v>885</v>
      </c>
      <c r="N122" s="93" t="s">
        <v>73</v>
      </c>
    </row>
    <row r="123" spans="1:53" ht="33.950000000000003" customHeight="1">
      <c r="A123" s="99">
        <v>119</v>
      </c>
      <c r="B123" s="100" t="s">
        <v>812</v>
      </c>
      <c r="C123" s="99" t="s">
        <v>747</v>
      </c>
      <c r="D123" s="109" t="s">
        <v>886</v>
      </c>
      <c r="E123" s="110">
        <v>300</v>
      </c>
      <c r="F123" s="101">
        <v>-150</v>
      </c>
      <c r="G123" s="106">
        <f t="shared" si="1"/>
        <v>150</v>
      </c>
      <c r="H123" s="111"/>
      <c r="N123" s="93" t="s">
        <v>73</v>
      </c>
    </row>
    <row r="124" spans="1:53" ht="27" customHeight="1">
      <c r="A124" s="99">
        <v>120</v>
      </c>
      <c r="B124" s="100" t="s">
        <v>812</v>
      </c>
      <c r="C124" s="99" t="s">
        <v>747</v>
      </c>
      <c r="D124" s="109" t="s">
        <v>887</v>
      </c>
      <c r="E124" s="110">
        <v>120</v>
      </c>
      <c r="F124" s="101">
        <v>-120</v>
      </c>
      <c r="G124" s="106">
        <f t="shared" si="1"/>
        <v>0</v>
      </c>
      <c r="H124" s="111"/>
      <c r="N124" s="93" t="s">
        <v>73</v>
      </c>
    </row>
    <row r="125" spans="1:53" ht="27" customHeight="1">
      <c r="A125" s="99">
        <v>121</v>
      </c>
      <c r="B125" s="100" t="s">
        <v>812</v>
      </c>
      <c r="C125" s="99" t="s">
        <v>747</v>
      </c>
      <c r="D125" s="109" t="s">
        <v>888</v>
      </c>
      <c r="E125" s="110">
        <v>140</v>
      </c>
      <c r="F125" s="101">
        <v>-117</v>
      </c>
      <c r="G125" s="106">
        <f t="shared" si="1"/>
        <v>23</v>
      </c>
      <c r="H125" s="111"/>
      <c r="N125" s="93" t="s">
        <v>73</v>
      </c>
    </row>
    <row r="126" spans="1:53" ht="27" customHeight="1">
      <c r="A126" s="99">
        <v>122</v>
      </c>
      <c r="B126" s="100" t="s">
        <v>812</v>
      </c>
      <c r="C126" s="99" t="s">
        <v>365</v>
      </c>
      <c r="D126" s="109" t="s">
        <v>889</v>
      </c>
      <c r="E126" s="110">
        <v>150</v>
      </c>
      <c r="F126" s="101">
        <v>-100</v>
      </c>
      <c r="G126" s="106">
        <f t="shared" si="1"/>
        <v>50</v>
      </c>
      <c r="H126" s="111"/>
      <c r="N126" s="93" t="s">
        <v>73</v>
      </c>
    </row>
    <row r="127" spans="1:53" s="87" customFormat="1" ht="27" customHeight="1">
      <c r="A127" s="99">
        <v>123</v>
      </c>
      <c r="B127" s="100" t="s">
        <v>812</v>
      </c>
      <c r="C127" s="99" t="s">
        <v>365</v>
      </c>
      <c r="D127" s="109" t="s">
        <v>890</v>
      </c>
      <c r="E127" s="110">
        <v>300</v>
      </c>
      <c r="F127" s="101">
        <v>-290</v>
      </c>
      <c r="G127" s="106">
        <f t="shared" si="1"/>
        <v>10</v>
      </c>
      <c r="H127" s="111" t="s">
        <v>891</v>
      </c>
      <c r="I127" s="93"/>
      <c r="J127" s="93"/>
      <c r="K127" s="93"/>
      <c r="L127" s="93"/>
      <c r="M127" s="93"/>
      <c r="N127" s="93" t="s">
        <v>73</v>
      </c>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row>
    <row r="128" spans="1:53" ht="27" customHeight="1">
      <c r="A128" s="99">
        <v>124</v>
      </c>
      <c r="B128" s="100" t="s">
        <v>812</v>
      </c>
      <c r="C128" s="99" t="s">
        <v>365</v>
      </c>
      <c r="D128" s="109" t="s">
        <v>892</v>
      </c>
      <c r="E128" s="110">
        <v>50</v>
      </c>
      <c r="F128" s="101">
        <v>-40</v>
      </c>
      <c r="G128" s="106">
        <f t="shared" si="1"/>
        <v>10</v>
      </c>
      <c r="H128" s="111"/>
      <c r="N128" s="93" t="s">
        <v>73</v>
      </c>
    </row>
    <row r="129" spans="1:53" s="87" customFormat="1" ht="27" customHeight="1">
      <c r="A129" s="99">
        <v>125</v>
      </c>
      <c r="B129" s="100" t="s">
        <v>812</v>
      </c>
      <c r="C129" s="99" t="s">
        <v>365</v>
      </c>
      <c r="D129" s="109" t="s">
        <v>893</v>
      </c>
      <c r="E129" s="110">
        <v>50</v>
      </c>
      <c r="F129" s="101">
        <v>-40</v>
      </c>
      <c r="G129" s="106">
        <f t="shared" si="1"/>
        <v>10</v>
      </c>
      <c r="H129" s="111"/>
      <c r="I129" s="93"/>
      <c r="J129" s="93"/>
      <c r="K129" s="93"/>
      <c r="L129" s="93"/>
      <c r="M129" s="93"/>
      <c r="N129" s="93" t="s">
        <v>73</v>
      </c>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row>
    <row r="130" spans="1:53" s="87" customFormat="1" ht="27" customHeight="1">
      <c r="A130" s="99">
        <v>126</v>
      </c>
      <c r="B130" s="100" t="s">
        <v>812</v>
      </c>
      <c r="C130" s="99" t="s">
        <v>365</v>
      </c>
      <c r="D130" s="109" t="s">
        <v>894</v>
      </c>
      <c r="E130" s="110">
        <v>50</v>
      </c>
      <c r="F130" s="101">
        <v>-40</v>
      </c>
      <c r="G130" s="106">
        <f t="shared" si="1"/>
        <v>10</v>
      </c>
      <c r="H130" s="111"/>
      <c r="I130" s="93"/>
      <c r="J130" s="93"/>
      <c r="K130" s="93"/>
      <c r="L130" s="93"/>
      <c r="M130" s="93"/>
      <c r="N130" s="93" t="s">
        <v>73</v>
      </c>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row>
    <row r="131" spans="1:53" s="87" customFormat="1" ht="27" customHeight="1">
      <c r="A131" s="99">
        <v>127</v>
      </c>
      <c r="B131" s="100" t="s">
        <v>812</v>
      </c>
      <c r="C131" s="99" t="s">
        <v>895</v>
      </c>
      <c r="D131" s="109" t="s">
        <v>896</v>
      </c>
      <c r="E131" s="110">
        <v>200</v>
      </c>
      <c r="F131" s="101">
        <v>-200</v>
      </c>
      <c r="G131" s="106">
        <f t="shared" si="1"/>
        <v>0</v>
      </c>
      <c r="H131" s="111"/>
      <c r="I131" s="93"/>
      <c r="J131" s="93"/>
      <c r="K131" s="93"/>
      <c r="L131" s="93"/>
      <c r="M131" s="93"/>
      <c r="N131" s="93" t="s">
        <v>73</v>
      </c>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row>
    <row r="132" spans="1:53" ht="27" customHeight="1">
      <c r="A132" s="99">
        <v>128</v>
      </c>
      <c r="B132" s="100" t="s">
        <v>812</v>
      </c>
      <c r="C132" s="99" t="s">
        <v>897</v>
      </c>
      <c r="D132" s="109" t="s">
        <v>898</v>
      </c>
      <c r="E132" s="110">
        <v>50</v>
      </c>
      <c r="F132" s="101">
        <v>-10</v>
      </c>
      <c r="G132" s="106">
        <f t="shared" si="1"/>
        <v>40</v>
      </c>
      <c r="H132" s="111"/>
      <c r="N132" s="93" t="s">
        <v>73</v>
      </c>
    </row>
    <row r="133" spans="1:53" ht="27" customHeight="1">
      <c r="A133" s="99">
        <v>129</v>
      </c>
      <c r="B133" s="100" t="s">
        <v>812</v>
      </c>
      <c r="C133" s="99" t="s">
        <v>899</v>
      </c>
      <c r="D133" s="109" t="s">
        <v>900</v>
      </c>
      <c r="E133" s="110">
        <v>31.54</v>
      </c>
      <c r="F133" s="101">
        <v>-31.54</v>
      </c>
      <c r="G133" s="106">
        <f t="shared" ref="G133:G197" si="2">E133+F133</f>
        <v>0</v>
      </c>
      <c r="H133" s="111"/>
      <c r="N133" s="93" t="s">
        <v>73</v>
      </c>
    </row>
    <row r="134" spans="1:53" s="87" customFormat="1" ht="27" customHeight="1">
      <c r="A134" s="99">
        <v>130</v>
      </c>
      <c r="B134" s="100" t="s">
        <v>812</v>
      </c>
      <c r="C134" s="99" t="s">
        <v>901</v>
      </c>
      <c r="D134" s="109" t="s">
        <v>902</v>
      </c>
      <c r="E134" s="110">
        <v>26.65</v>
      </c>
      <c r="F134" s="101">
        <v>-10</v>
      </c>
      <c r="G134" s="106">
        <f t="shared" si="2"/>
        <v>16.649999999999999</v>
      </c>
      <c r="H134" s="111"/>
      <c r="I134" s="93"/>
      <c r="J134" s="93"/>
      <c r="K134" s="93"/>
      <c r="L134" s="93"/>
      <c r="M134" s="93"/>
      <c r="N134" s="93" t="s">
        <v>73</v>
      </c>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row>
    <row r="135" spans="1:53" ht="27" customHeight="1">
      <c r="A135" s="99">
        <v>131</v>
      </c>
      <c r="B135" s="100" t="s">
        <v>812</v>
      </c>
      <c r="C135" s="99" t="s">
        <v>895</v>
      </c>
      <c r="D135" s="109" t="s">
        <v>204</v>
      </c>
      <c r="E135" s="110">
        <v>42.96</v>
      </c>
      <c r="F135" s="101">
        <v>-42.96</v>
      </c>
      <c r="G135" s="106">
        <f t="shared" si="2"/>
        <v>0</v>
      </c>
      <c r="H135" s="111" t="s">
        <v>84</v>
      </c>
      <c r="I135" s="87"/>
      <c r="J135" s="87"/>
      <c r="K135" s="87"/>
      <c r="L135" s="87"/>
      <c r="M135" s="87"/>
      <c r="N135" s="93" t="s">
        <v>73</v>
      </c>
    </row>
    <row r="136" spans="1:53" ht="27" customHeight="1">
      <c r="A136" s="99">
        <v>132</v>
      </c>
      <c r="B136" s="100" t="s">
        <v>812</v>
      </c>
      <c r="C136" s="99" t="s">
        <v>895</v>
      </c>
      <c r="D136" s="109" t="s">
        <v>205</v>
      </c>
      <c r="E136" s="110">
        <v>100</v>
      </c>
      <c r="F136" s="101">
        <v>-100</v>
      </c>
      <c r="G136" s="106">
        <f t="shared" si="2"/>
        <v>0</v>
      </c>
      <c r="H136" s="111" t="s">
        <v>84</v>
      </c>
      <c r="I136" s="87"/>
      <c r="J136" s="87"/>
      <c r="K136" s="87"/>
      <c r="L136" s="87"/>
      <c r="M136" s="87"/>
      <c r="N136" s="93" t="s">
        <v>73</v>
      </c>
    </row>
    <row r="137" spans="1:53" ht="27" customHeight="1">
      <c r="A137" s="99">
        <v>133</v>
      </c>
      <c r="B137" s="100" t="s">
        <v>812</v>
      </c>
      <c r="C137" s="99" t="s">
        <v>895</v>
      </c>
      <c r="D137" s="109" t="s">
        <v>207</v>
      </c>
      <c r="E137" s="110">
        <v>25</v>
      </c>
      <c r="F137" s="101">
        <v>-25</v>
      </c>
      <c r="G137" s="106">
        <f t="shared" si="2"/>
        <v>0</v>
      </c>
      <c r="H137" s="111" t="s">
        <v>84</v>
      </c>
      <c r="I137" s="89"/>
      <c r="J137" s="89"/>
      <c r="K137" s="89"/>
      <c r="L137" s="89"/>
      <c r="M137" s="89"/>
      <c r="N137" s="89" t="s">
        <v>73</v>
      </c>
      <c r="O137" s="112"/>
    </row>
    <row r="138" spans="1:53" ht="27" customHeight="1">
      <c r="A138" s="99">
        <v>134</v>
      </c>
      <c r="B138" s="100" t="s">
        <v>812</v>
      </c>
      <c r="C138" s="99" t="s">
        <v>903</v>
      </c>
      <c r="D138" s="109" t="s">
        <v>149</v>
      </c>
      <c r="E138" s="110">
        <v>20</v>
      </c>
      <c r="F138" s="101">
        <v>-20</v>
      </c>
      <c r="G138" s="106">
        <f t="shared" si="2"/>
        <v>0</v>
      </c>
      <c r="H138" s="111" t="s">
        <v>84</v>
      </c>
      <c r="N138" s="93" t="s">
        <v>73</v>
      </c>
    </row>
    <row r="139" spans="1:53" ht="27" customHeight="1">
      <c r="A139" s="99">
        <v>135</v>
      </c>
      <c r="B139" s="100" t="s">
        <v>812</v>
      </c>
      <c r="C139" s="99" t="s">
        <v>903</v>
      </c>
      <c r="D139" s="109" t="s">
        <v>150</v>
      </c>
      <c r="E139" s="110">
        <v>40</v>
      </c>
      <c r="F139" s="101">
        <v>-40</v>
      </c>
      <c r="G139" s="106">
        <f t="shared" si="2"/>
        <v>0</v>
      </c>
      <c r="H139" s="111" t="s">
        <v>84</v>
      </c>
      <c r="N139" s="93" t="s">
        <v>73</v>
      </c>
    </row>
    <row r="140" spans="1:53" ht="27" customHeight="1">
      <c r="A140" s="99">
        <v>136</v>
      </c>
      <c r="B140" s="100" t="s">
        <v>812</v>
      </c>
      <c r="C140" s="99" t="s">
        <v>904</v>
      </c>
      <c r="D140" s="109" t="s">
        <v>905</v>
      </c>
      <c r="E140" s="110">
        <v>77</v>
      </c>
      <c r="F140" s="101">
        <v>-1.3248899999999999</v>
      </c>
      <c r="G140" s="106">
        <f t="shared" si="2"/>
        <v>75.675110000000004</v>
      </c>
      <c r="H140" s="111"/>
      <c r="N140" s="93" t="s">
        <v>73</v>
      </c>
    </row>
    <row r="141" spans="1:53" ht="27" customHeight="1">
      <c r="A141" s="99">
        <v>137</v>
      </c>
      <c r="B141" s="100" t="s">
        <v>812</v>
      </c>
      <c r="C141" s="99" t="s">
        <v>906</v>
      </c>
      <c r="D141" s="109" t="s">
        <v>385</v>
      </c>
      <c r="E141" s="110">
        <v>93.75</v>
      </c>
      <c r="F141" s="101">
        <v>-93.75</v>
      </c>
      <c r="G141" s="106">
        <f t="shared" si="2"/>
        <v>0</v>
      </c>
      <c r="H141" s="111" t="s">
        <v>84</v>
      </c>
      <c r="N141" s="93" t="s">
        <v>167</v>
      </c>
    </row>
    <row r="142" spans="1:53" ht="27" customHeight="1">
      <c r="A142" s="99">
        <v>138</v>
      </c>
      <c r="B142" s="100" t="s">
        <v>812</v>
      </c>
      <c r="C142" s="99" t="s">
        <v>271</v>
      </c>
      <c r="D142" s="109" t="s">
        <v>292</v>
      </c>
      <c r="E142" s="110">
        <v>2545</v>
      </c>
      <c r="F142" s="101">
        <v>-2545</v>
      </c>
      <c r="G142" s="106">
        <f t="shared" si="2"/>
        <v>0</v>
      </c>
      <c r="H142" s="111" t="s">
        <v>84</v>
      </c>
      <c r="I142" s="89"/>
      <c r="J142" s="89"/>
      <c r="K142" s="89"/>
      <c r="L142" s="89"/>
      <c r="M142" s="89"/>
      <c r="N142" s="89" t="s">
        <v>167</v>
      </c>
      <c r="O142" s="112"/>
    </row>
    <row r="143" spans="1:53" ht="27" customHeight="1">
      <c r="A143" s="99">
        <v>139</v>
      </c>
      <c r="B143" s="100" t="s">
        <v>812</v>
      </c>
      <c r="C143" s="99" t="s">
        <v>271</v>
      </c>
      <c r="D143" s="109" t="s">
        <v>315</v>
      </c>
      <c r="E143" s="110">
        <v>900</v>
      </c>
      <c r="F143" s="101">
        <v>-900</v>
      </c>
      <c r="G143" s="106">
        <f t="shared" si="2"/>
        <v>0</v>
      </c>
      <c r="H143" s="111" t="s">
        <v>84</v>
      </c>
      <c r="I143" s="89"/>
      <c r="J143" s="89"/>
      <c r="K143" s="89"/>
      <c r="L143" s="89"/>
      <c r="M143" s="89"/>
      <c r="N143" s="89" t="s">
        <v>167</v>
      </c>
      <c r="O143" s="112"/>
    </row>
    <row r="144" spans="1:53" ht="27" customHeight="1">
      <c r="A144" s="99">
        <v>140</v>
      </c>
      <c r="B144" s="100" t="s">
        <v>812</v>
      </c>
      <c r="C144" s="99" t="s">
        <v>367</v>
      </c>
      <c r="D144" s="109" t="s">
        <v>375</v>
      </c>
      <c r="E144" s="110">
        <v>150</v>
      </c>
      <c r="F144" s="101">
        <v>-150</v>
      </c>
      <c r="G144" s="106">
        <f t="shared" si="2"/>
        <v>0</v>
      </c>
      <c r="H144" s="111" t="s">
        <v>84</v>
      </c>
      <c r="I144" s="87"/>
      <c r="J144" s="87"/>
      <c r="K144" s="87"/>
      <c r="L144" s="87"/>
      <c r="M144" s="87"/>
      <c r="N144" s="93" t="s">
        <v>167</v>
      </c>
    </row>
    <row r="145" spans="1:53" ht="48" customHeight="1">
      <c r="A145" s="99">
        <v>141</v>
      </c>
      <c r="B145" s="100" t="s">
        <v>812</v>
      </c>
      <c r="C145" s="99" t="s">
        <v>367</v>
      </c>
      <c r="D145" s="109" t="s">
        <v>368</v>
      </c>
      <c r="E145" s="110">
        <v>300</v>
      </c>
      <c r="F145" s="101">
        <v>-300</v>
      </c>
      <c r="G145" s="106">
        <f t="shared" si="2"/>
        <v>0</v>
      </c>
      <c r="H145" s="111" t="s">
        <v>907</v>
      </c>
      <c r="I145" s="90"/>
      <c r="J145" s="90"/>
      <c r="K145" s="90"/>
      <c r="L145" s="90"/>
      <c r="M145" s="90"/>
      <c r="N145" s="90" t="s">
        <v>167</v>
      </c>
      <c r="O145" s="113"/>
    </row>
    <row r="146" spans="1:53" ht="39" customHeight="1">
      <c r="A146" s="99">
        <v>142</v>
      </c>
      <c r="B146" s="100" t="s">
        <v>812</v>
      </c>
      <c r="C146" s="99" t="s">
        <v>367</v>
      </c>
      <c r="D146" s="109" t="s">
        <v>376</v>
      </c>
      <c r="E146" s="110">
        <v>200</v>
      </c>
      <c r="F146" s="101">
        <v>-200</v>
      </c>
      <c r="G146" s="106">
        <f t="shared" si="2"/>
        <v>0</v>
      </c>
      <c r="H146" s="111" t="s">
        <v>84</v>
      </c>
      <c r="N146" s="93" t="s">
        <v>167</v>
      </c>
    </row>
    <row r="147" spans="1:53" ht="38.1" customHeight="1">
      <c r="A147" s="99">
        <v>143</v>
      </c>
      <c r="B147" s="100" t="s">
        <v>812</v>
      </c>
      <c r="C147" s="99" t="s">
        <v>367</v>
      </c>
      <c r="D147" s="109" t="s">
        <v>382</v>
      </c>
      <c r="E147" s="110">
        <v>300</v>
      </c>
      <c r="F147" s="101">
        <v>-300</v>
      </c>
      <c r="G147" s="106">
        <f t="shared" si="2"/>
        <v>0</v>
      </c>
      <c r="H147" s="111" t="s">
        <v>84</v>
      </c>
      <c r="I147" s="89"/>
      <c r="J147" s="89"/>
      <c r="K147" s="89"/>
      <c r="L147" s="89"/>
      <c r="M147" s="89"/>
      <c r="N147" s="89" t="s">
        <v>167</v>
      </c>
      <c r="O147" s="112"/>
    </row>
    <row r="148" spans="1:53" ht="27" customHeight="1">
      <c r="A148" s="99">
        <v>144</v>
      </c>
      <c r="B148" s="100" t="s">
        <v>812</v>
      </c>
      <c r="C148" s="99" t="s">
        <v>908</v>
      </c>
      <c r="D148" s="109" t="s">
        <v>413</v>
      </c>
      <c r="E148" s="110">
        <v>800</v>
      </c>
      <c r="F148" s="101">
        <v>-800</v>
      </c>
      <c r="G148" s="106">
        <f t="shared" si="2"/>
        <v>0</v>
      </c>
      <c r="H148" s="111" t="s">
        <v>84</v>
      </c>
      <c r="I148" s="89"/>
      <c r="J148" s="89"/>
      <c r="K148" s="89"/>
      <c r="L148" s="89"/>
      <c r="M148" s="89"/>
      <c r="N148" s="89" t="s">
        <v>336</v>
      </c>
      <c r="O148" s="112"/>
    </row>
    <row r="149" spans="1:53" ht="27" customHeight="1">
      <c r="A149" s="99">
        <v>145</v>
      </c>
      <c r="B149" s="100" t="s">
        <v>812</v>
      </c>
      <c r="C149" s="99" t="s">
        <v>909</v>
      </c>
      <c r="D149" s="109" t="s">
        <v>910</v>
      </c>
      <c r="E149" s="110">
        <v>22.271999999999998</v>
      </c>
      <c r="F149" s="101">
        <v>-12.272</v>
      </c>
      <c r="G149" s="106">
        <f t="shared" si="2"/>
        <v>10</v>
      </c>
      <c r="H149" s="111"/>
      <c r="N149" s="93" t="s">
        <v>92</v>
      </c>
    </row>
    <row r="150" spans="1:53" s="87" customFormat="1" ht="27" customHeight="1">
      <c r="A150" s="99">
        <v>146</v>
      </c>
      <c r="B150" s="100" t="s">
        <v>812</v>
      </c>
      <c r="C150" s="99" t="s">
        <v>911</v>
      </c>
      <c r="D150" s="109" t="s">
        <v>912</v>
      </c>
      <c r="E150" s="110">
        <v>50</v>
      </c>
      <c r="F150" s="101">
        <v>-50</v>
      </c>
      <c r="G150" s="106">
        <f t="shared" si="2"/>
        <v>0</v>
      </c>
      <c r="H150" s="111"/>
      <c r="I150" s="93"/>
      <c r="J150" s="93"/>
      <c r="K150" s="93"/>
      <c r="L150" s="93"/>
      <c r="M150" s="93"/>
      <c r="N150" s="93" t="s">
        <v>92</v>
      </c>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row>
    <row r="151" spans="1:53" ht="27" customHeight="1">
      <c r="A151" s="99">
        <v>147</v>
      </c>
      <c r="B151" s="100" t="s">
        <v>812</v>
      </c>
      <c r="C151" s="99" t="s">
        <v>913</v>
      </c>
      <c r="D151" s="109" t="s">
        <v>914</v>
      </c>
      <c r="E151" s="110">
        <v>89</v>
      </c>
      <c r="F151" s="101">
        <v>-89</v>
      </c>
      <c r="G151" s="106">
        <f t="shared" si="2"/>
        <v>0</v>
      </c>
      <c r="H151" s="111"/>
      <c r="N151" s="93" t="s">
        <v>92</v>
      </c>
    </row>
    <row r="152" spans="1:53" ht="27" customHeight="1">
      <c r="A152" s="99">
        <v>148</v>
      </c>
      <c r="B152" s="100" t="s">
        <v>812</v>
      </c>
      <c r="C152" s="99" t="s">
        <v>913</v>
      </c>
      <c r="D152" s="109" t="s">
        <v>915</v>
      </c>
      <c r="E152" s="110">
        <v>50</v>
      </c>
      <c r="F152" s="101">
        <v>-33.092100000000002</v>
      </c>
      <c r="G152" s="106">
        <f t="shared" si="2"/>
        <v>16.907900000000001</v>
      </c>
      <c r="H152" s="111"/>
      <c r="N152" s="93" t="s">
        <v>92</v>
      </c>
    </row>
    <row r="153" spans="1:53" ht="27" customHeight="1">
      <c r="A153" s="99">
        <v>149</v>
      </c>
      <c r="B153" s="100" t="s">
        <v>812</v>
      </c>
      <c r="C153" s="99" t="s">
        <v>916</v>
      </c>
      <c r="D153" s="109" t="s">
        <v>917</v>
      </c>
      <c r="E153" s="110">
        <v>900</v>
      </c>
      <c r="F153" s="101">
        <v>-900</v>
      </c>
      <c r="G153" s="106">
        <f t="shared" si="2"/>
        <v>0</v>
      </c>
      <c r="H153" s="111"/>
      <c r="N153" s="93" t="s">
        <v>92</v>
      </c>
    </row>
    <row r="154" spans="1:53" s="90" customFormat="1" ht="27" customHeight="1">
      <c r="A154" s="99">
        <v>150</v>
      </c>
      <c r="B154" s="100" t="s">
        <v>812</v>
      </c>
      <c r="C154" s="99" t="s">
        <v>918</v>
      </c>
      <c r="D154" s="109" t="s">
        <v>919</v>
      </c>
      <c r="E154" s="110">
        <v>30</v>
      </c>
      <c r="F154" s="101">
        <v>-30</v>
      </c>
      <c r="G154" s="106">
        <f t="shared" si="2"/>
        <v>0</v>
      </c>
      <c r="H154" s="111"/>
      <c r="I154" s="93"/>
      <c r="J154" s="93"/>
      <c r="K154" s="93"/>
      <c r="L154" s="93"/>
      <c r="M154" s="93"/>
      <c r="N154" s="93" t="s">
        <v>92</v>
      </c>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row>
    <row r="155" spans="1:53" ht="27" customHeight="1">
      <c r="A155" s="99">
        <v>151</v>
      </c>
      <c r="B155" s="100" t="s">
        <v>812</v>
      </c>
      <c r="C155" s="99" t="s">
        <v>89</v>
      </c>
      <c r="D155" s="109" t="s">
        <v>639</v>
      </c>
      <c r="E155" s="110">
        <v>20</v>
      </c>
      <c r="F155" s="101">
        <v>-20</v>
      </c>
      <c r="G155" s="106">
        <f t="shared" si="2"/>
        <v>0</v>
      </c>
      <c r="H155" s="111" t="s">
        <v>84</v>
      </c>
      <c r="I155" s="89"/>
      <c r="J155" s="89"/>
      <c r="K155" s="89"/>
      <c r="L155" s="89"/>
      <c r="M155" s="89"/>
      <c r="N155" s="89" t="s">
        <v>92</v>
      </c>
      <c r="O155" s="112"/>
    </row>
    <row r="156" spans="1:53" s="87" customFormat="1" ht="27" customHeight="1">
      <c r="A156" s="99">
        <v>152</v>
      </c>
      <c r="B156" s="100" t="s">
        <v>812</v>
      </c>
      <c r="C156" s="99" t="s">
        <v>89</v>
      </c>
      <c r="D156" s="109" t="s">
        <v>640</v>
      </c>
      <c r="E156" s="110">
        <v>75</v>
      </c>
      <c r="F156" s="101">
        <v>-75</v>
      </c>
      <c r="G156" s="106">
        <f t="shared" si="2"/>
        <v>0</v>
      </c>
      <c r="H156" s="111" t="s">
        <v>84</v>
      </c>
      <c r="I156" s="89"/>
      <c r="J156" s="89"/>
      <c r="K156" s="89"/>
      <c r="L156" s="89"/>
      <c r="M156" s="89"/>
      <c r="N156" s="89" t="s">
        <v>92</v>
      </c>
      <c r="O156" s="112"/>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row>
    <row r="157" spans="1:53" ht="27" customHeight="1">
      <c r="A157" s="99">
        <v>153</v>
      </c>
      <c r="B157" s="100" t="s">
        <v>812</v>
      </c>
      <c r="C157" s="99" t="s">
        <v>89</v>
      </c>
      <c r="D157" s="109" t="s">
        <v>641</v>
      </c>
      <c r="E157" s="110">
        <v>157</v>
      </c>
      <c r="F157" s="101">
        <v>-157</v>
      </c>
      <c r="G157" s="106">
        <f t="shared" si="2"/>
        <v>0</v>
      </c>
      <c r="H157" s="111" t="s">
        <v>84</v>
      </c>
      <c r="I157" s="89"/>
      <c r="J157" s="89"/>
      <c r="K157" s="89"/>
      <c r="L157" s="89"/>
      <c r="M157" s="89"/>
      <c r="N157" s="89" t="s">
        <v>92</v>
      </c>
      <c r="O157" s="112"/>
    </row>
    <row r="158" spans="1:53" ht="27" customHeight="1">
      <c r="A158" s="99">
        <v>154</v>
      </c>
      <c r="B158" s="100" t="s">
        <v>812</v>
      </c>
      <c r="C158" s="99" t="s">
        <v>89</v>
      </c>
      <c r="D158" s="109" t="s">
        <v>920</v>
      </c>
      <c r="E158" s="110">
        <v>500</v>
      </c>
      <c r="F158" s="101">
        <v>-431.12</v>
      </c>
      <c r="G158" s="106">
        <f t="shared" si="2"/>
        <v>68.88</v>
      </c>
      <c r="H158" s="111"/>
      <c r="N158" s="93" t="s">
        <v>92</v>
      </c>
    </row>
    <row r="159" spans="1:53" ht="27" customHeight="1">
      <c r="A159" s="99">
        <v>155</v>
      </c>
      <c r="B159" s="100" t="s">
        <v>812</v>
      </c>
      <c r="C159" s="99" t="s">
        <v>89</v>
      </c>
      <c r="D159" s="109" t="s">
        <v>642</v>
      </c>
      <c r="E159" s="110">
        <v>2000</v>
      </c>
      <c r="F159" s="101">
        <v>-2000</v>
      </c>
      <c r="G159" s="106">
        <f t="shared" si="2"/>
        <v>0</v>
      </c>
      <c r="H159" s="111" t="s">
        <v>84</v>
      </c>
      <c r="I159" s="89"/>
      <c r="J159" s="89"/>
      <c r="K159" s="89"/>
      <c r="L159" s="89"/>
      <c r="M159" s="89"/>
      <c r="N159" s="89" t="s">
        <v>92</v>
      </c>
      <c r="O159" s="112"/>
    </row>
    <row r="160" spans="1:53" ht="36" customHeight="1">
      <c r="A160" s="99"/>
      <c r="B160" s="100" t="s">
        <v>921</v>
      </c>
      <c r="C160" s="99" t="s">
        <v>922</v>
      </c>
      <c r="D160" s="109" t="s">
        <v>923</v>
      </c>
      <c r="E160" s="110">
        <v>500</v>
      </c>
      <c r="F160" s="101">
        <v>-300</v>
      </c>
      <c r="G160" s="106">
        <v>200</v>
      </c>
      <c r="H160" s="111"/>
      <c r="I160" s="89"/>
      <c r="J160" s="89"/>
      <c r="K160" s="89"/>
      <c r="L160" s="89"/>
      <c r="M160" s="89"/>
      <c r="N160" s="89"/>
      <c r="O160" s="112"/>
    </row>
    <row r="161" spans="1:53" ht="27" customHeight="1">
      <c r="A161" s="99">
        <v>156</v>
      </c>
      <c r="B161" s="100" t="s">
        <v>812</v>
      </c>
      <c r="C161" s="99" t="s">
        <v>924</v>
      </c>
      <c r="D161" s="109" t="s">
        <v>925</v>
      </c>
      <c r="E161" s="110">
        <v>7455</v>
      </c>
      <c r="F161" s="101">
        <f>-2899-782-200+380</f>
        <v>-3501</v>
      </c>
      <c r="G161" s="106">
        <f t="shared" si="2"/>
        <v>3954</v>
      </c>
      <c r="H161" s="111" t="s">
        <v>91</v>
      </c>
      <c r="I161" s="89"/>
      <c r="J161" s="89"/>
      <c r="K161" s="89"/>
      <c r="L161" s="89"/>
      <c r="M161" s="89"/>
      <c r="N161" s="118" t="s">
        <v>96</v>
      </c>
      <c r="O161" s="112"/>
    </row>
    <row r="162" spans="1:53" s="91" customFormat="1" ht="54" customHeight="1">
      <c r="A162" s="99">
        <v>157</v>
      </c>
      <c r="B162" s="100" t="s">
        <v>926</v>
      </c>
      <c r="C162" s="99" t="s">
        <v>927</v>
      </c>
      <c r="D162" s="109" t="s">
        <v>928</v>
      </c>
      <c r="E162" s="110">
        <v>12</v>
      </c>
      <c r="F162" s="101">
        <v>-1.1486339999999999</v>
      </c>
      <c r="G162" s="106">
        <f t="shared" si="2"/>
        <v>10.851366000000001</v>
      </c>
      <c r="H162" s="111" t="s">
        <v>929</v>
      </c>
      <c r="I162" s="93"/>
      <c r="J162" s="93"/>
      <c r="K162" s="93"/>
      <c r="L162" s="93"/>
      <c r="M162" s="93"/>
      <c r="N162" s="92" t="s">
        <v>421</v>
      </c>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row>
    <row r="163" spans="1:53" s="92" customFormat="1" ht="45" customHeight="1">
      <c r="A163" s="99">
        <v>158</v>
      </c>
      <c r="B163" s="100" t="s">
        <v>930</v>
      </c>
      <c r="C163" s="99" t="s">
        <v>927</v>
      </c>
      <c r="D163" s="109" t="s">
        <v>931</v>
      </c>
      <c r="E163" s="110">
        <v>31.7</v>
      </c>
      <c r="F163" s="101">
        <v>-9.7380820000000003</v>
      </c>
      <c r="G163" s="106">
        <f t="shared" si="2"/>
        <v>21.961918000000001</v>
      </c>
      <c r="H163" s="111" t="s">
        <v>932</v>
      </c>
      <c r="I163" s="93"/>
      <c r="J163" s="93"/>
      <c r="K163" s="93"/>
      <c r="L163" s="93"/>
      <c r="M163" s="93"/>
      <c r="N163" s="92" t="s">
        <v>421</v>
      </c>
    </row>
    <row r="164" spans="1:53" s="92" customFormat="1" ht="51" customHeight="1">
      <c r="A164" s="99">
        <v>159</v>
      </c>
      <c r="B164" s="100" t="s">
        <v>930</v>
      </c>
      <c r="C164" s="99" t="s">
        <v>927</v>
      </c>
      <c r="D164" s="109" t="s">
        <v>933</v>
      </c>
      <c r="E164" s="110">
        <v>9.5</v>
      </c>
      <c r="F164" s="101">
        <v>-9.5</v>
      </c>
      <c r="G164" s="106">
        <f t="shared" si="2"/>
        <v>0</v>
      </c>
      <c r="H164" s="111" t="s">
        <v>934</v>
      </c>
      <c r="I164" s="93"/>
      <c r="J164" s="93"/>
      <c r="K164" s="93"/>
      <c r="L164" s="93"/>
      <c r="M164" s="93"/>
      <c r="N164" s="92" t="s">
        <v>421</v>
      </c>
    </row>
    <row r="165" spans="1:53" s="91" customFormat="1" ht="36" customHeight="1">
      <c r="A165" s="99">
        <v>160</v>
      </c>
      <c r="B165" s="100" t="s">
        <v>935</v>
      </c>
      <c r="C165" s="99" t="s">
        <v>927</v>
      </c>
      <c r="D165" s="109" t="s">
        <v>936</v>
      </c>
      <c r="E165" s="110">
        <v>93.49</v>
      </c>
      <c r="F165" s="101">
        <v>-93.49</v>
      </c>
      <c r="G165" s="106">
        <f t="shared" si="2"/>
        <v>0</v>
      </c>
      <c r="H165" s="111" t="s">
        <v>937</v>
      </c>
      <c r="I165" s="93"/>
      <c r="J165" s="93"/>
      <c r="K165" s="93"/>
      <c r="L165" s="93"/>
      <c r="M165" s="93"/>
      <c r="N165" s="92" t="s">
        <v>421</v>
      </c>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row>
    <row r="166" spans="1:53" s="91" customFormat="1" ht="30.75" customHeight="1">
      <c r="A166" s="99">
        <v>161</v>
      </c>
      <c r="B166" s="100" t="s">
        <v>935</v>
      </c>
      <c r="C166" s="99" t="s">
        <v>927</v>
      </c>
      <c r="D166" s="109" t="s">
        <v>938</v>
      </c>
      <c r="E166" s="110">
        <v>219.62</v>
      </c>
      <c r="F166" s="101">
        <v>-213.90299999999999</v>
      </c>
      <c r="G166" s="106">
        <f t="shared" si="2"/>
        <v>5.7170000000000103</v>
      </c>
      <c r="H166" s="111" t="s">
        <v>939</v>
      </c>
      <c r="I166" s="93"/>
      <c r="J166" s="93"/>
      <c r="K166" s="93"/>
      <c r="L166" s="93"/>
      <c r="M166" s="93"/>
      <c r="N166" s="92" t="s">
        <v>421</v>
      </c>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row>
    <row r="167" spans="1:53" s="86" customFormat="1" ht="36" customHeight="1">
      <c r="A167" s="99">
        <v>162</v>
      </c>
      <c r="B167" s="100" t="s">
        <v>940</v>
      </c>
      <c r="C167" s="99" t="s">
        <v>927</v>
      </c>
      <c r="D167" s="109" t="s">
        <v>941</v>
      </c>
      <c r="E167" s="110">
        <v>213.54</v>
      </c>
      <c r="F167" s="101">
        <v>-203.54</v>
      </c>
      <c r="G167" s="106">
        <f t="shared" si="2"/>
        <v>10</v>
      </c>
      <c r="H167" s="111" t="s">
        <v>942</v>
      </c>
      <c r="I167" s="93"/>
      <c r="J167" s="93"/>
      <c r="K167" s="93"/>
      <c r="L167" s="93"/>
      <c r="M167" s="93"/>
      <c r="N167" s="92" t="s">
        <v>421</v>
      </c>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row>
    <row r="168" spans="1:53" s="86" customFormat="1" ht="33.950000000000003" customHeight="1">
      <c r="A168" s="99">
        <v>163</v>
      </c>
      <c r="B168" s="100" t="s">
        <v>940</v>
      </c>
      <c r="C168" s="99" t="s">
        <v>927</v>
      </c>
      <c r="D168" s="109" t="s">
        <v>943</v>
      </c>
      <c r="E168" s="110">
        <v>39</v>
      </c>
      <c r="F168" s="101">
        <v>-39</v>
      </c>
      <c r="G168" s="106">
        <f t="shared" si="2"/>
        <v>0</v>
      </c>
      <c r="H168" s="111" t="s">
        <v>944</v>
      </c>
      <c r="I168" s="93"/>
      <c r="J168" s="93"/>
      <c r="K168" s="93"/>
      <c r="L168" s="93"/>
      <c r="M168" s="93"/>
      <c r="N168" s="92" t="s">
        <v>421</v>
      </c>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row>
    <row r="169" spans="1:53" s="86" customFormat="1" ht="33" customHeight="1">
      <c r="A169" s="99">
        <v>164</v>
      </c>
      <c r="B169" s="100" t="s">
        <v>940</v>
      </c>
      <c r="C169" s="99" t="s">
        <v>945</v>
      </c>
      <c r="D169" s="109" t="s">
        <v>946</v>
      </c>
      <c r="E169" s="110">
        <v>30.38</v>
      </c>
      <c r="F169" s="101">
        <v>-30.38</v>
      </c>
      <c r="G169" s="106">
        <f t="shared" si="2"/>
        <v>0</v>
      </c>
      <c r="H169" s="111" t="s">
        <v>947</v>
      </c>
      <c r="I169" s="93"/>
      <c r="J169" s="93"/>
      <c r="K169" s="93"/>
      <c r="L169" s="93"/>
      <c r="M169" s="93"/>
      <c r="N169" s="92" t="s">
        <v>421</v>
      </c>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row>
    <row r="170" spans="1:53" s="86" customFormat="1" ht="47.1" customHeight="1">
      <c r="A170" s="99">
        <v>165</v>
      </c>
      <c r="B170" s="100" t="s">
        <v>948</v>
      </c>
      <c r="C170" s="99" t="s">
        <v>927</v>
      </c>
      <c r="D170" s="109" t="s">
        <v>936</v>
      </c>
      <c r="E170" s="110">
        <v>90</v>
      </c>
      <c r="F170" s="101">
        <v>-90</v>
      </c>
      <c r="G170" s="106">
        <f t="shared" si="2"/>
        <v>0</v>
      </c>
      <c r="H170" s="111" t="s">
        <v>949</v>
      </c>
      <c r="I170" s="93"/>
      <c r="J170" s="93"/>
      <c r="K170" s="93"/>
      <c r="L170" s="93"/>
      <c r="M170" s="93"/>
      <c r="N170" s="92" t="s">
        <v>421</v>
      </c>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row>
    <row r="171" spans="1:53" s="86" customFormat="1" ht="27" customHeight="1">
      <c r="A171" s="99">
        <v>166</v>
      </c>
      <c r="B171" s="100" t="s">
        <v>950</v>
      </c>
      <c r="C171" s="99" t="s">
        <v>927</v>
      </c>
      <c r="D171" s="109" t="s">
        <v>951</v>
      </c>
      <c r="E171" s="110">
        <v>490.93504999999999</v>
      </c>
      <c r="F171" s="101">
        <v>-423.93504999999999</v>
      </c>
      <c r="G171" s="106">
        <f t="shared" si="2"/>
        <v>67</v>
      </c>
      <c r="H171" s="111" t="s">
        <v>952</v>
      </c>
      <c r="I171" s="93"/>
      <c r="J171" s="93"/>
      <c r="K171" s="93"/>
      <c r="L171" s="93"/>
      <c r="M171" s="93"/>
      <c r="N171" s="92" t="s">
        <v>421</v>
      </c>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row>
    <row r="172" spans="1:53" s="86" customFormat="1" ht="27" customHeight="1">
      <c r="A172" s="99">
        <v>167</v>
      </c>
      <c r="B172" s="100" t="s">
        <v>953</v>
      </c>
      <c r="C172" s="99" t="s">
        <v>927</v>
      </c>
      <c r="D172" s="109" t="s">
        <v>954</v>
      </c>
      <c r="E172" s="110">
        <v>612.68035899999995</v>
      </c>
      <c r="F172" s="101">
        <v>-463.46462200000002</v>
      </c>
      <c r="G172" s="106">
        <f t="shared" si="2"/>
        <v>149.21573699999999</v>
      </c>
      <c r="H172" s="111" t="s">
        <v>955</v>
      </c>
      <c r="I172" s="93"/>
      <c r="J172" s="93"/>
      <c r="K172" s="93"/>
      <c r="L172" s="93"/>
      <c r="M172" s="93"/>
      <c r="N172" s="92" t="s">
        <v>421</v>
      </c>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row>
    <row r="173" spans="1:53" s="86" customFormat="1" ht="27" customHeight="1">
      <c r="A173" s="99">
        <v>168</v>
      </c>
      <c r="B173" s="100" t="s">
        <v>953</v>
      </c>
      <c r="C173" s="99" t="s">
        <v>840</v>
      </c>
      <c r="D173" s="109" t="s">
        <v>954</v>
      </c>
      <c r="E173" s="110">
        <v>131.93</v>
      </c>
      <c r="F173" s="101">
        <v>-85.081699999999998</v>
      </c>
      <c r="G173" s="106">
        <f t="shared" si="2"/>
        <v>46.848300000000002</v>
      </c>
      <c r="H173" s="111" t="s">
        <v>955</v>
      </c>
      <c r="I173" s="93"/>
      <c r="J173" s="93"/>
      <c r="K173" s="93"/>
      <c r="L173" s="93"/>
      <c r="M173" s="93"/>
      <c r="N173" s="92" t="s">
        <v>421</v>
      </c>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row>
    <row r="174" spans="1:53" s="86" customFormat="1" ht="27" customHeight="1">
      <c r="A174" s="99">
        <v>169</v>
      </c>
      <c r="B174" s="100" t="s">
        <v>953</v>
      </c>
      <c r="C174" s="99" t="s">
        <v>945</v>
      </c>
      <c r="D174" s="109" t="s">
        <v>954</v>
      </c>
      <c r="E174" s="110">
        <v>208.56</v>
      </c>
      <c r="F174" s="101">
        <v>-208.56</v>
      </c>
      <c r="G174" s="106">
        <f t="shared" si="2"/>
        <v>0</v>
      </c>
      <c r="H174" s="111" t="s">
        <v>956</v>
      </c>
      <c r="I174" s="93"/>
      <c r="J174" s="93"/>
      <c r="K174" s="93"/>
      <c r="L174" s="93"/>
      <c r="M174" s="93"/>
      <c r="N174" s="92" t="s">
        <v>421</v>
      </c>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row>
    <row r="175" spans="1:53" s="87" customFormat="1" ht="27" customHeight="1">
      <c r="A175" s="99">
        <v>170</v>
      </c>
      <c r="B175" s="100" t="s">
        <v>957</v>
      </c>
      <c r="C175" s="99" t="s">
        <v>927</v>
      </c>
      <c r="D175" s="109" t="s">
        <v>958</v>
      </c>
      <c r="E175" s="110">
        <v>208.8</v>
      </c>
      <c r="F175" s="101">
        <v>-89.78</v>
      </c>
      <c r="G175" s="106">
        <f t="shared" si="2"/>
        <v>119.02</v>
      </c>
      <c r="H175" s="111"/>
      <c r="I175" s="93"/>
      <c r="J175" s="93"/>
      <c r="K175" s="93"/>
      <c r="L175" s="93"/>
      <c r="M175" s="93"/>
      <c r="N175" s="93" t="s">
        <v>421</v>
      </c>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row>
    <row r="176" spans="1:53" s="87" customFormat="1" ht="27" customHeight="1">
      <c r="A176" s="99">
        <v>171</v>
      </c>
      <c r="B176" s="100" t="s">
        <v>957</v>
      </c>
      <c r="C176" s="99" t="s">
        <v>927</v>
      </c>
      <c r="D176" s="109" t="s">
        <v>959</v>
      </c>
      <c r="E176" s="110">
        <v>25</v>
      </c>
      <c r="F176" s="101">
        <v>-3.92</v>
      </c>
      <c r="G176" s="106">
        <f t="shared" si="2"/>
        <v>21.08</v>
      </c>
      <c r="H176" s="111"/>
      <c r="I176" s="93"/>
      <c r="J176" s="93"/>
      <c r="K176" s="93"/>
      <c r="L176" s="93"/>
      <c r="M176" s="93"/>
      <c r="N176" s="93" t="s">
        <v>421</v>
      </c>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row>
    <row r="177" spans="1:53" s="87" customFormat="1" ht="27" customHeight="1">
      <c r="A177" s="99">
        <v>172</v>
      </c>
      <c r="B177" s="100" t="s">
        <v>957</v>
      </c>
      <c r="C177" s="99" t="s">
        <v>927</v>
      </c>
      <c r="D177" s="109" t="s">
        <v>960</v>
      </c>
      <c r="E177" s="110">
        <v>48</v>
      </c>
      <c r="F177" s="101">
        <v>-20</v>
      </c>
      <c r="G177" s="106">
        <f t="shared" si="2"/>
        <v>28</v>
      </c>
      <c r="H177" s="111"/>
      <c r="I177" s="93"/>
      <c r="J177" s="93"/>
      <c r="K177" s="93"/>
      <c r="L177" s="93"/>
      <c r="M177" s="93"/>
      <c r="N177" s="93" t="s">
        <v>421</v>
      </c>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row>
    <row r="178" spans="1:53" s="87" customFormat="1" ht="35.1" customHeight="1">
      <c r="A178" s="99">
        <v>173</v>
      </c>
      <c r="B178" s="100" t="s">
        <v>957</v>
      </c>
      <c r="C178" s="99" t="s">
        <v>927</v>
      </c>
      <c r="D178" s="109" t="s">
        <v>961</v>
      </c>
      <c r="E178" s="110">
        <v>70</v>
      </c>
      <c r="F178" s="101">
        <v>-50</v>
      </c>
      <c r="G178" s="106">
        <f t="shared" si="2"/>
        <v>20</v>
      </c>
      <c r="H178" s="111"/>
      <c r="I178" s="93"/>
      <c r="J178" s="93"/>
      <c r="K178" s="93"/>
      <c r="L178" s="93"/>
      <c r="M178" s="93"/>
      <c r="N178" s="93" t="s">
        <v>421</v>
      </c>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row>
    <row r="179" spans="1:53" ht="27" customHeight="1">
      <c r="A179" s="99">
        <v>174</v>
      </c>
      <c r="B179" s="100" t="s">
        <v>957</v>
      </c>
      <c r="C179" s="99" t="s">
        <v>927</v>
      </c>
      <c r="D179" s="109" t="s">
        <v>962</v>
      </c>
      <c r="E179" s="110">
        <v>80</v>
      </c>
      <c r="F179" s="101">
        <v>-20</v>
      </c>
      <c r="G179" s="106">
        <f t="shared" si="2"/>
        <v>60</v>
      </c>
      <c r="H179" s="111"/>
      <c r="N179" s="93" t="s">
        <v>421</v>
      </c>
    </row>
    <row r="180" spans="1:53" s="90" customFormat="1" ht="42" customHeight="1">
      <c r="A180" s="99">
        <v>175</v>
      </c>
      <c r="B180" s="100" t="s">
        <v>957</v>
      </c>
      <c r="C180" s="99" t="s">
        <v>927</v>
      </c>
      <c r="D180" s="109" t="s">
        <v>564</v>
      </c>
      <c r="E180" s="110">
        <v>160</v>
      </c>
      <c r="F180" s="101">
        <v>-160</v>
      </c>
      <c r="G180" s="106">
        <f t="shared" si="2"/>
        <v>0</v>
      </c>
      <c r="H180" s="111" t="s">
        <v>84</v>
      </c>
      <c r="I180" s="93"/>
      <c r="J180" s="93"/>
      <c r="K180" s="93"/>
      <c r="L180" s="93"/>
      <c r="M180" s="93"/>
      <c r="N180" s="90" t="s">
        <v>421</v>
      </c>
      <c r="O180" s="11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row>
    <row r="181" spans="1:53" s="86" customFormat="1" ht="27" customHeight="1">
      <c r="A181" s="99">
        <v>176</v>
      </c>
      <c r="B181" s="100" t="s">
        <v>957</v>
      </c>
      <c r="C181" s="99" t="s">
        <v>927</v>
      </c>
      <c r="D181" s="109" t="s">
        <v>963</v>
      </c>
      <c r="E181" s="110">
        <v>238</v>
      </c>
      <c r="F181" s="101">
        <v>-238</v>
      </c>
      <c r="G181" s="106">
        <f t="shared" si="2"/>
        <v>0</v>
      </c>
      <c r="H181" s="111" t="s">
        <v>964</v>
      </c>
      <c r="I181" s="93"/>
      <c r="J181" s="93"/>
      <c r="K181" s="93"/>
      <c r="L181" s="93"/>
      <c r="M181" s="93"/>
      <c r="N181" s="92" t="s">
        <v>421</v>
      </c>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row>
    <row r="182" spans="1:53" ht="27" customHeight="1">
      <c r="A182" s="99">
        <v>177</v>
      </c>
      <c r="B182" s="100" t="s">
        <v>957</v>
      </c>
      <c r="C182" s="99" t="s">
        <v>945</v>
      </c>
      <c r="D182" s="109" t="s">
        <v>693</v>
      </c>
      <c r="E182" s="110">
        <v>200</v>
      </c>
      <c r="F182" s="101">
        <v>-200</v>
      </c>
      <c r="G182" s="106">
        <f t="shared" si="2"/>
        <v>0</v>
      </c>
      <c r="H182" s="111" t="s">
        <v>84</v>
      </c>
      <c r="N182" s="93" t="s">
        <v>421</v>
      </c>
    </row>
    <row r="183" spans="1:53" ht="27" customHeight="1">
      <c r="A183" s="99">
        <v>178</v>
      </c>
      <c r="B183" s="100" t="s">
        <v>957</v>
      </c>
      <c r="C183" s="99" t="s">
        <v>924</v>
      </c>
      <c r="D183" s="109" t="s">
        <v>925</v>
      </c>
      <c r="E183" s="110">
        <v>0</v>
      </c>
      <c r="F183" s="101">
        <v>782</v>
      </c>
      <c r="G183" s="106">
        <f t="shared" si="2"/>
        <v>782</v>
      </c>
      <c r="H183" s="111" t="s">
        <v>91</v>
      </c>
      <c r="I183" s="89"/>
      <c r="J183" s="89"/>
      <c r="K183" s="89"/>
      <c r="L183" s="89"/>
      <c r="M183" s="89"/>
      <c r="N183" s="118" t="s">
        <v>96</v>
      </c>
      <c r="O183" s="112"/>
    </row>
    <row r="184" spans="1:53" ht="27" customHeight="1">
      <c r="A184" s="99">
        <v>179</v>
      </c>
      <c r="B184" s="100" t="s">
        <v>965</v>
      </c>
      <c r="C184" s="99" t="s">
        <v>924</v>
      </c>
      <c r="D184" s="109" t="s">
        <v>925</v>
      </c>
      <c r="E184" s="110">
        <v>0</v>
      </c>
      <c r="F184" s="101">
        <f>2899+735</f>
        <v>3634</v>
      </c>
      <c r="G184" s="106">
        <f t="shared" si="2"/>
        <v>3634</v>
      </c>
      <c r="H184" s="111" t="s">
        <v>91</v>
      </c>
      <c r="I184" s="89"/>
      <c r="J184" s="89"/>
      <c r="K184" s="89"/>
      <c r="L184" s="89"/>
      <c r="M184" s="89"/>
      <c r="N184" s="118" t="s">
        <v>96</v>
      </c>
      <c r="O184" s="112"/>
    </row>
    <row r="185" spans="1:53" ht="27" customHeight="1">
      <c r="A185" s="99">
        <v>180</v>
      </c>
      <c r="B185" s="100" t="s">
        <v>965</v>
      </c>
      <c r="C185" s="100" t="s">
        <v>461</v>
      </c>
      <c r="D185" s="109" t="s">
        <v>477</v>
      </c>
      <c r="E185" s="110">
        <v>2800</v>
      </c>
      <c r="F185" s="101">
        <f>-1080-735</f>
        <v>-1815</v>
      </c>
      <c r="G185" s="106">
        <f t="shared" si="2"/>
        <v>985</v>
      </c>
      <c r="H185" s="111" t="s">
        <v>966</v>
      </c>
      <c r="N185" s="93" t="s">
        <v>454</v>
      </c>
    </row>
    <row r="186" spans="1:53" ht="27" customHeight="1">
      <c r="A186" s="99">
        <v>181</v>
      </c>
      <c r="B186" s="100" t="s">
        <v>965</v>
      </c>
      <c r="C186" s="100" t="s">
        <v>461</v>
      </c>
      <c r="D186" s="109" t="s">
        <v>967</v>
      </c>
      <c r="E186" s="110">
        <v>1000</v>
      </c>
      <c r="F186" s="101">
        <v>-950</v>
      </c>
      <c r="G186" s="106">
        <f t="shared" si="2"/>
        <v>50</v>
      </c>
      <c r="H186" s="111"/>
      <c r="N186" s="93" t="s">
        <v>454</v>
      </c>
    </row>
    <row r="187" spans="1:53" ht="27" customHeight="1">
      <c r="A187" s="99">
        <v>182</v>
      </c>
      <c r="B187" s="100" t="s">
        <v>965</v>
      </c>
      <c r="C187" s="99" t="s">
        <v>89</v>
      </c>
      <c r="D187" s="109" t="s">
        <v>968</v>
      </c>
      <c r="E187" s="110">
        <v>800</v>
      </c>
      <c r="F187" s="101">
        <v>-600</v>
      </c>
      <c r="G187" s="106">
        <f t="shared" si="2"/>
        <v>200</v>
      </c>
      <c r="H187" s="111"/>
      <c r="N187" s="93" t="s">
        <v>92</v>
      </c>
    </row>
    <row r="188" spans="1:53" ht="27" customHeight="1">
      <c r="A188" s="99">
        <v>183</v>
      </c>
      <c r="B188" s="100" t="s">
        <v>969</v>
      </c>
      <c r="C188" s="100" t="s">
        <v>461</v>
      </c>
      <c r="D188" s="109" t="s">
        <v>970</v>
      </c>
      <c r="E188" s="110">
        <v>100</v>
      </c>
      <c r="F188" s="101">
        <v>-40</v>
      </c>
      <c r="G188" s="106">
        <f t="shared" si="2"/>
        <v>60</v>
      </c>
      <c r="H188" s="111" t="s">
        <v>971</v>
      </c>
      <c r="N188" s="93" t="s">
        <v>454</v>
      </c>
    </row>
    <row r="189" spans="1:53" ht="27" customHeight="1">
      <c r="A189" s="99">
        <v>184</v>
      </c>
      <c r="B189" s="99" t="s">
        <v>969</v>
      </c>
      <c r="C189" s="100" t="s">
        <v>461</v>
      </c>
      <c r="D189" s="109" t="s">
        <v>972</v>
      </c>
      <c r="E189" s="110">
        <v>200</v>
      </c>
      <c r="F189" s="101">
        <v>-200</v>
      </c>
      <c r="G189" s="106">
        <f t="shared" si="2"/>
        <v>0</v>
      </c>
      <c r="H189" s="111"/>
      <c r="N189" s="93" t="s">
        <v>454</v>
      </c>
    </row>
    <row r="190" spans="1:53" ht="59.1" customHeight="1">
      <c r="A190" s="99">
        <v>185</v>
      </c>
      <c r="B190" s="99" t="s">
        <v>969</v>
      </c>
      <c r="C190" s="100" t="s">
        <v>461</v>
      </c>
      <c r="D190" s="109" t="s">
        <v>973</v>
      </c>
      <c r="E190" s="110">
        <v>300</v>
      </c>
      <c r="F190" s="101">
        <v>-230</v>
      </c>
      <c r="G190" s="106">
        <f t="shared" si="2"/>
        <v>70</v>
      </c>
      <c r="H190" s="111" t="s">
        <v>974</v>
      </c>
      <c r="N190" s="93" t="s">
        <v>454</v>
      </c>
    </row>
    <row r="191" spans="1:53" ht="27" customHeight="1">
      <c r="A191" s="99">
        <v>186</v>
      </c>
      <c r="B191" s="99" t="s">
        <v>969</v>
      </c>
      <c r="C191" s="100" t="s">
        <v>461</v>
      </c>
      <c r="D191" s="109" t="s">
        <v>975</v>
      </c>
      <c r="E191" s="110">
        <v>500</v>
      </c>
      <c r="F191" s="101">
        <v>50</v>
      </c>
      <c r="G191" s="106">
        <f t="shared" si="2"/>
        <v>550</v>
      </c>
      <c r="H191" s="111" t="s">
        <v>976</v>
      </c>
      <c r="N191" s="93" t="s">
        <v>454</v>
      </c>
    </row>
    <row r="192" spans="1:53" ht="86.1" customHeight="1">
      <c r="A192" s="99">
        <v>187</v>
      </c>
      <c r="B192" s="99" t="s">
        <v>969</v>
      </c>
      <c r="C192" s="100" t="s">
        <v>461</v>
      </c>
      <c r="D192" s="109" t="s">
        <v>977</v>
      </c>
      <c r="E192" s="110">
        <v>500</v>
      </c>
      <c r="F192" s="101">
        <v>-100</v>
      </c>
      <c r="G192" s="106">
        <f t="shared" si="2"/>
        <v>400</v>
      </c>
      <c r="H192" s="111" t="s">
        <v>978</v>
      </c>
      <c r="N192" s="93" t="s">
        <v>454</v>
      </c>
    </row>
    <row r="193" spans="1:14" ht="86.1" customHeight="1">
      <c r="A193" s="99">
        <v>188</v>
      </c>
      <c r="B193" s="100" t="s">
        <v>969</v>
      </c>
      <c r="C193" s="100" t="s">
        <v>461</v>
      </c>
      <c r="D193" s="109" t="s">
        <v>979</v>
      </c>
      <c r="E193" s="110">
        <v>450</v>
      </c>
      <c r="F193" s="101">
        <v>-45</v>
      </c>
      <c r="G193" s="106">
        <f t="shared" si="2"/>
        <v>405</v>
      </c>
      <c r="H193" s="111" t="s">
        <v>980</v>
      </c>
      <c r="N193" s="93" t="s">
        <v>454</v>
      </c>
    </row>
    <row r="194" spans="1:14" ht="27" customHeight="1">
      <c r="A194" s="99">
        <v>189</v>
      </c>
      <c r="B194" s="100" t="s">
        <v>969</v>
      </c>
      <c r="C194" s="100" t="s">
        <v>461</v>
      </c>
      <c r="D194" s="109" t="s">
        <v>981</v>
      </c>
      <c r="E194" s="110">
        <v>200</v>
      </c>
      <c r="F194" s="101">
        <v>-174</v>
      </c>
      <c r="G194" s="106">
        <f t="shared" si="2"/>
        <v>26</v>
      </c>
      <c r="H194" s="111"/>
      <c r="N194" s="93" t="s">
        <v>454</v>
      </c>
    </row>
    <row r="195" spans="1:14" ht="27" customHeight="1">
      <c r="A195" s="99">
        <v>190</v>
      </c>
      <c r="B195" s="100" t="s">
        <v>969</v>
      </c>
      <c r="C195" s="100" t="s">
        <v>461</v>
      </c>
      <c r="D195" s="109" t="s">
        <v>982</v>
      </c>
      <c r="E195" s="110">
        <v>50</v>
      </c>
      <c r="F195" s="101">
        <v>-40</v>
      </c>
      <c r="G195" s="106">
        <f t="shared" si="2"/>
        <v>10</v>
      </c>
      <c r="H195" s="111"/>
      <c r="N195" s="93" t="s">
        <v>454</v>
      </c>
    </row>
    <row r="196" spans="1:14" ht="27" customHeight="1">
      <c r="A196" s="99">
        <v>191</v>
      </c>
      <c r="B196" s="100" t="s">
        <v>969</v>
      </c>
      <c r="C196" s="99" t="s">
        <v>924</v>
      </c>
      <c r="D196" s="109" t="s">
        <v>925</v>
      </c>
      <c r="E196" s="110">
        <v>0</v>
      </c>
      <c r="F196" s="101">
        <v>200</v>
      </c>
      <c r="G196" s="106">
        <f t="shared" si="2"/>
        <v>200</v>
      </c>
      <c r="H196" s="111" t="s">
        <v>91</v>
      </c>
      <c r="N196" s="93" t="s">
        <v>96</v>
      </c>
    </row>
    <row r="197" spans="1:14" ht="27" customHeight="1">
      <c r="A197" s="99">
        <v>192</v>
      </c>
      <c r="B197" s="100" t="s">
        <v>983</v>
      </c>
      <c r="C197" s="99" t="s">
        <v>89</v>
      </c>
      <c r="D197" s="109" t="s">
        <v>984</v>
      </c>
      <c r="E197" s="110">
        <v>500</v>
      </c>
      <c r="F197" s="101">
        <v>400</v>
      </c>
      <c r="G197" s="106">
        <f t="shared" si="2"/>
        <v>900</v>
      </c>
      <c r="H197" s="111"/>
      <c r="N197" s="93" t="s">
        <v>92</v>
      </c>
    </row>
    <row r="198" spans="1:14" s="92" customFormat="1" ht="27" customHeight="1">
      <c r="A198" s="99">
        <v>193</v>
      </c>
      <c r="B198" s="100" t="s">
        <v>985</v>
      </c>
      <c r="C198" s="99" t="s">
        <v>840</v>
      </c>
      <c r="D198" s="109" t="s">
        <v>963</v>
      </c>
      <c r="E198" s="110">
        <v>3.42</v>
      </c>
      <c r="F198" s="101">
        <v>-3.42</v>
      </c>
      <c r="G198" s="106">
        <f t="shared" ref="G198:G214" si="3">E198+F198</f>
        <v>0</v>
      </c>
      <c r="H198" s="111" t="s">
        <v>986</v>
      </c>
      <c r="I198" s="93"/>
      <c r="J198" s="93"/>
      <c r="K198" s="93"/>
      <c r="L198" s="93"/>
      <c r="M198" s="93"/>
      <c r="N198" s="92" t="s">
        <v>421</v>
      </c>
    </row>
    <row r="199" spans="1:14" s="92" customFormat="1" ht="27" customHeight="1">
      <c r="A199" s="99">
        <v>194</v>
      </c>
      <c r="B199" s="100" t="s">
        <v>987</v>
      </c>
      <c r="C199" s="99" t="s">
        <v>840</v>
      </c>
      <c r="D199" s="109" t="s">
        <v>963</v>
      </c>
      <c r="E199" s="110">
        <v>3.82</v>
      </c>
      <c r="F199" s="101">
        <v>-1.82</v>
      </c>
      <c r="G199" s="106">
        <f t="shared" si="3"/>
        <v>2</v>
      </c>
      <c r="H199" s="111" t="s">
        <v>988</v>
      </c>
      <c r="I199" s="93"/>
      <c r="J199" s="93"/>
      <c r="K199" s="93"/>
      <c r="L199" s="93"/>
      <c r="M199" s="93"/>
      <c r="N199" s="92" t="s">
        <v>421</v>
      </c>
    </row>
    <row r="200" spans="1:14" s="92" customFormat="1" ht="39" customHeight="1">
      <c r="A200" s="99">
        <v>195</v>
      </c>
      <c r="B200" s="100" t="s">
        <v>989</v>
      </c>
      <c r="C200" s="99" t="s">
        <v>840</v>
      </c>
      <c r="D200" s="109" t="s">
        <v>990</v>
      </c>
      <c r="E200" s="110">
        <v>20</v>
      </c>
      <c r="F200" s="101">
        <v>-20</v>
      </c>
      <c r="G200" s="106">
        <f t="shared" si="3"/>
        <v>0</v>
      </c>
      <c r="H200" s="111" t="s">
        <v>991</v>
      </c>
      <c r="I200" s="93"/>
      <c r="J200" s="93"/>
      <c r="K200" s="93"/>
      <c r="L200" s="93"/>
      <c r="M200" s="93"/>
      <c r="N200" s="92" t="s">
        <v>421</v>
      </c>
    </row>
    <row r="201" spans="1:14" s="92" customFormat="1" ht="27" customHeight="1">
      <c r="A201" s="99">
        <v>196</v>
      </c>
      <c r="B201" s="100" t="s">
        <v>992</v>
      </c>
      <c r="C201" s="99" t="s">
        <v>840</v>
      </c>
      <c r="D201" s="109" t="s">
        <v>993</v>
      </c>
      <c r="E201" s="110">
        <v>3.94</v>
      </c>
      <c r="F201" s="101">
        <v>-3.94</v>
      </c>
      <c r="G201" s="106">
        <f t="shared" si="3"/>
        <v>0</v>
      </c>
      <c r="H201" s="111" t="s">
        <v>994</v>
      </c>
      <c r="I201" s="93"/>
      <c r="J201" s="93"/>
      <c r="K201" s="93"/>
      <c r="L201" s="93"/>
      <c r="M201" s="93"/>
      <c r="N201" s="92" t="s">
        <v>421</v>
      </c>
    </row>
    <row r="202" spans="1:14" ht="80.099999999999994" customHeight="1">
      <c r="A202" s="99">
        <v>197</v>
      </c>
      <c r="B202" s="100" t="s">
        <v>995</v>
      </c>
      <c r="C202" s="99" t="s">
        <v>760</v>
      </c>
      <c r="D202" s="109" t="s">
        <v>996</v>
      </c>
      <c r="E202" s="110">
        <v>2000</v>
      </c>
      <c r="F202" s="101">
        <v>500</v>
      </c>
      <c r="G202" s="106">
        <f t="shared" si="3"/>
        <v>2500</v>
      </c>
      <c r="H202" s="111" t="s">
        <v>997</v>
      </c>
      <c r="N202" s="93" t="s">
        <v>763</v>
      </c>
    </row>
    <row r="203" spans="1:14" ht="80.099999999999994" customHeight="1">
      <c r="A203" s="99">
        <v>198</v>
      </c>
      <c r="B203" s="100" t="s">
        <v>995</v>
      </c>
      <c r="C203" s="99" t="s">
        <v>760</v>
      </c>
      <c r="D203" s="109" t="s">
        <v>998</v>
      </c>
      <c r="E203" s="110">
        <v>1000</v>
      </c>
      <c r="F203" s="101">
        <v>500</v>
      </c>
      <c r="G203" s="106">
        <f t="shared" si="3"/>
        <v>1500</v>
      </c>
      <c r="H203" s="111" t="s">
        <v>999</v>
      </c>
      <c r="N203" s="93" t="s">
        <v>763</v>
      </c>
    </row>
    <row r="204" spans="1:14" ht="54" customHeight="1">
      <c r="A204" s="99">
        <v>199</v>
      </c>
      <c r="B204" s="100" t="s">
        <v>995</v>
      </c>
      <c r="C204" s="99" t="s">
        <v>760</v>
      </c>
      <c r="D204" s="109" t="s">
        <v>1000</v>
      </c>
      <c r="E204" s="110">
        <v>9.1200000000000005E-4</v>
      </c>
      <c r="F204" s="101">
        <v>11999.999088</v>
      </c>
      <c r="G204" s="106">
        <f t="shared" si="3"/>
        <v>12000</v>
      </c>
      <c r="H204" s="111" t="s">
        <v>1001</v>
      </c>
      <c r="N204" s="93" t="s">
        <v>763</v>
      </c>
    </row>
    <row r="205" spans="1:14" ht="54" customHeight="1">
      <c r="A205" s="99">
        <v>200</v>
      </c>
      <c r="B205" s="100" t="s">
        <v>995</v>
      </c>
      <c r="C205" s="99" t="s">
        <v>760</v>
      </c>
      <c r="D205" s="109" t="s">
        <v>1002</v>
      </c>
      <c r="E205" s="110">
        <v>9.1200000000000005E-4</v>
      </c>
      <c r="F205" s="101">
        <v>4999.9990879999996</v>
      </c>
      <c r="G205" s="106">
        <f t="shared" si="3"/>
        <v>5000</v>
      </c>
      <c r="H205" s="111" t="s">
        <v>1001</v>
      </c>
      <c r="N205" s="93" t="s">
        <v>763</v>
      </c>
    </row>
    <row r="206" spans="1:14" ht="54" customHeight="1">
      <c r="A206" s="99">
        <v>201</v>
      </c>
      <c r="B206" s="100" t="s">
        <v>995</v>
      </c>
      <c r="C206" s="99" t="s">
        <v>760</v>
      </c>
      <c r="D206" s="109" t="s">
        <v>1003</v>
      </c>
      <c r="E206" s="110">
        <v>9.1200000000000005E-4</v>
      </c>
      <c r="F206" s="101">
        <v>6249.9990879999996</v>
      </c>
      <c r="G206" s="106">
        <f t="shared" si="3"/>
        <v>6250</v>
      </c>
      <c r="H206" s="111" t="s">
        <v>1001</v>
      </c>
      <c r="N206" s="93" t="s">
        <v>763</v>
      </c>
    </row>
    <row r="207" spans="1:14" ht="54" customHeight="1">
      <c r="A207" s="99">
        <v>202</v>
      </c>
      <c r="B207" s="100" t="s">
        <v>995</v>
      </c>
      <c r="C207" s="99" t="s">
        <v>760</v>
      </c>
      <c r="D207" s="109" t="s">
        <v>1004</v>
      </c>
      <c r="E207" s="110">
        <v>9.1200000000000005E-4</v>
      </c>
      <c r="F207" s="101">
        <v>4999.9990879999996</v>
      </c>
      <c r="G207" s="106">
        <f t="shared" si="3"/>
        <v>5000</v>
      </c>
      <c r="H207" s="111" t="s">
        <v>1001</v>
      </c>
      <c r="N207" s="93" t="s">
        <v>763</v>
      </c>
    </row>
    <row r="208" spans="1:14" ht="54" customHeight="1">
      <c r="A208" s="99">
        <v>203</v>
      </c>
      <c r="B208" s="100" t="s">
        <v>1005</v>
      </c>
      <c r="C208" s="99" t="s">
        <v>760</v>
      </c>
      <c r="D208" s="109" t="s">
        <v>1006</v>
      </c>
      <c r="E208" s="110">
        <v>9.1200000000000005E-4</v>
      </c>
      <c r="F208" s="101">
        <v>1999.999088</v>
      </c>
      <c r="G208" s="106">
        <f t="shared" si="3"/>
        <v>2000</v>
      </c>
      <c r="H208" s="111" t="s">
        <v>1001</v>
      </c>
      <c r="N208" s="93" t="s">
        <v>763</v>
      </c>
    </row>
    <row r="209" spans="1:15" ht="54" customHeight="1">
      <c r="A209" s="99">
        <v>204</v>
      </c>
      <c r="B209" s="100" t="s">
        <v>1007</v>
      </c>
      <c r="C209" s="99" t="s">
        <v>760</v>
      </c>
      <c r="D209" s="109" t="s">
        <v>1008</v>
      </c>
      <c r="E209" s="110">
        <v>726.52265999999997</v>
      </c>
      <c r="F209" s="101">
        <v>2089.3746599999999</v>
      </c>
      <c r="G209" s="106">
        <f t="shared" si="3"/>
        <v>2815.89732</v>
      </c>
      <c r="H209" s="111" t="s">
        <v>1009</v>
      </c>
      <c r="N209" s="93" t="s">
        <v>763</v>
      </c>
    </row>
    <row r="210" spans="1:15" ht="54" customHeight="1">
      <c r="A210" s="99">
        <v>205</v>
      </c>
      <c r="B210" s="100" t="s">
        <v>1010</v>
      </c>
      <c r="C210" s="99" t="s">
        <v>760</v>
      </c>
      <c r="D210" s="109" t="s">
        <v>1011</v>
      </c>
      <c r="E210" s="110">
        <v>464.8</v>
      </c>
      <c r="F210" s="101">
        <v>540</v>
      </c>
      <c r="G210" s="106">
        <f t="shared" si="3"/>
        <v>1004.8</v>
      </c>
      <c r="H210" s="111" t="s">
        <v>1012</v>
      </c>
      <c r="N210" s="93" t="s">
        <v>763</v>
      </c>
    </row>
    <row r="211" spans="1:15" ht="54" customHeight="1">
      <c r="A211" s="99">
        <v>206</v>
      </c>
      <c r="B211" s="100" t="s">
        <v>1013</v>
      </c>
      <c r="C211" s="99" t="s">
        <v>760</v>
      </c>
      <c r="D211" s="109" t="s">
        <v>1014</v>
      </c>
      <c r="E211" s="110">
        <v>9.1199999999999992</v>
      </c>
      <c r="F211" s="101">
        <v>9.1199999999999992</v>
      </c>
      <c r="G211" s="106">
        <f t="shared" si="3"/>
        <v>18.239999999999998</v>
      </c>
      <c r="H211" s="111" t="s">
        <v>1015</v>
      </c>
      <c r="N211" s="93" t="s">
        <v>763</v>
      </c>
    </row>
    <row r="212" spans="1:15" ht="41.25" customHeight="1">
      <c r="A212" s="99">
        <v>207</v>
      </c>
      <c r="B212" s="100" t="s">
        <v>1016</v>
      </c>
      <c r="C212" s="99" t="s">
        <v>760</v>
      </c>
      <c r="D212" s="109" t="s">
        <v>1017</v>
      </c>
      <c r="E212" s="110">
        <v>0.26072000000000001</v>
      </c>
      <c r="F212" s="101">
        <v>1.6759999999999999</v>
      </c>
      <c r="G212" s="106">
        <f t="shared" si="3"/>
        <v>1.93672</v>
      </c>
      <c r="H212" s="111" t="s">
        <v>1018</v>
      </c>
      <c r="N212" s="93" t="s">
        <v>763</v>
      </c>
    </row>
    <row r="213" spans="1:15" ht="51.75" customHeight="1">
      <c r="A213" s="99">
        <v>208</v>
      </c>
      <c r="B213" s="100" t="s">
        <v>1019</v>
      </c>
      <c r="C213" s="99" t="s">
        <v>760</v>
      </c>
      <c r="D213" s="109" t="s">
        <v>1020</v>
      </c>
      <c r="E213" s="110">
        <v>81.048378999999997</v>
      </c>
      <c r="F213" s="101">
        <v>19.442723000000001</v>
      </c>
      <c r="G213" s="106">
        <f t="shared" si="3"/>
        <v>100.491102</v>
      </c>
      <c r="H213" s="111" t="s">
        <v>1021</v>
      </c>
      <c r="N213" s="93" t="s">
        <v>763</v>
      </c>
    </row>
    <row r="214" spans="1:15" ht="36" customHeight="1">
      <c r="A214" s="99">
        <v>209</v>
      </c>
      <c r="B214" s="100" t="s">
        <v>1022</v>
      </c>
      <c r="C214" s="99" t="s">
        <v>760</v>
      </c>
      <c r="D214" s="109" t="s">
        <v>1023</v>
      </c>
      <c r="E214" s="110">
        <v>9.1200000000000005E-4</v>
      </c>
      <c r="F214" s="101">
        <v>42.56</v>
      </c>
      <c r="G214" s="106">
        <f t="shared" si="3"/>
        <v>42.560912000000002</v>
      </c>
      <c r="H214" s="111" t="s">
        <v>1024</v>
      </c>
      <c r="N214" s="93" t="s">
        <v>763</v>
      </c>
    </row>
    <row r="215" spans="1:15" ht="27.75" customHeight="1">
      <c r="A215" s="231" t="s">
        <v>12</v>
      </c>
      <c r="B215" s="231"/>
      <c r="C215" s="231"/>
      <c r="D215" s="231"/>
      <c r="E215" s="119">
        <f>SUM(E5:E214)</f>
        <v>72262.036139999997</v>
      </c>
      <c r="F215" s="120">
        <f>SUM(F5:F214)</f>
        <v>-15945.812943000001</v>
      </c>
      <c r="G215" s="119">
        <f>SUM(G5:G214)</f>
        <v>56316.223196999999</v>
      </c>
      <c r="H215" s="121"/>
    </row>
    <row r="216" spans="1:15">
      <c r="O216" s="113"/>
    </row>
    <row r="217" spans="1:15" ht="14.25">
      <c r="E217" s="122"/>
      <c r="G217" s="93"/>
      <c r="H217" s="93"/>
    </row>
    <row r="218" spans="1:15" ht="32.25" customHeight="1">
      <c r="A218" s="123"/>
      <c r="B218" s="123"/>
      <c r="C218" s="123"/>
      <c r="E218" s="123"/>
      <c r="F218" s="124"/>
      <c r="G218" s="123"/>
      <c r="H218" s="123"/>
    </row>
  </sheetData>
  <autoFilter ref="A4:N215"/>
  <sortState ref="A5:O210">
    <sortCondition ref="B5:B210"/>
    <sortCondition ref="C5:C210"/>
  </sortState>
  <mergeCells count="3">
    <mergeCell ref="A2:H2"/>
    <mergeCell ref="G3:H3"/>
    <mergeCell ref="A215:D215"/>
  </mergeCells>
  <phoneticPr fontId="73" type="noConversion"/>
  <printOptions horizontalCentered="1"/>
  <pageMargins left="0.196527777777778" right="0.196527777777778" top="0.196527777777778" bottom="0.39305555555555599" header="0.156944444444444" footer="0.196527777777778"/>
  <pageSetup paperSize="9" scale="79" fitToHeight="0" orientation="landscape" blackAndWhite="1" r:id="rId1"/>
  <headerFooter>
    <oddFooter>&amp;C第 &amp;P 页，共 &amp;N 页</oddFooter>
  </headerFooter>
  <colBreaks count="1" manualBreakCount="1">
    <brk id="8" max="2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E1:E49"/>
  <sheetViews>
    <sheetView topLeftCell="A7" workbookViewId="0">
      <selection activeCell="N34" sqref="N34"/>
    </sheetView>
  </sheetViews>
  <sheetFormatPr defaultColWidth="9" defaultRowHeight="13.5"/>
  <sheetData>
    <row r="1" spans="5:5">
      <c r="E1">
        <v>2000</v>
      </c>
    </row>
    <row r="2" spans="5:5">
      <c r="E2">
        <v>3967.59</v>
      </c>
    </row>
    <row r="3" spans="5:5">
      <c r="E3">
        <v>4230.2</v>
      </c>
    </row>
    <row r="4" spans="5:5">
      <c r="E4">
        <v>56634.5</v>
      </c>
    </row>
    <row r="5" spans="5:5">
      <c r="E5">
        <v>10532.6</v>
      </c>
    </row>
    <row r="6" spans="5:5">
      <c r="E6">
        <v>10800</v>
      </c>
    </row>
    <row r="7" spans="5:5">
      <c r="E7">
        <v>7874.94</v>
      </c>
    </row>
    <row r="8" spans="5:5">
      <c r="E8">
        <v>68400</v>
      </c>
    </row>
    <row r="9" spans="5:5">
      <c r="E9">
        <v>40800</v>
      </c>
    </row>
    <row r="10" spans="5:5">
      <c r="E10">
        <v>2000</v>
      </c>
    </row>
    <row r="11" spans="5:5">
      <c r="E11">
        <v>5798</v>
      </c>
    </row>
    <row r="12" spans="5:5">
      <c r="E12">
        <v>39000</v>
      </c>
    </row>
    <row r="13" spans="5:5">
      <c r="E13">
        <v>2400</v>
      </c>
    </row>
    <row r="14" spans="5:5">
      <c r="E14">
        <v>28500</v>
      </c>
    </row>
    <row r="15" spans="5:5">
      <c r="E15">
        <v>40000</v>
      </c>
    </row>
    <row r="16" spans="5:5">
      <c r="E16">
        <v>42253.68</v>
      </c>
    </row>
    <row r="17" spans="5:5">
      <c r="E17">
        <v>13800</v>
      </c>
    </row>
    <row r="18" spans="5:5">
      <c r="E18">
        <v>8400</v>
      </c>
    </row>
    <row r="19" spans="5:5">
      <c r="E19">
        <v>2400</v>
      </c>
    </row>
    <row r="20" spans="5:5">
      <c r="E20">
        <v>6000</v>
      </c>
    </row>
    <row r="21" spans="5:5">
      <c r="E21">
        <v>5400</v>
      </c>
    </row>
    <row r="22" spans="5:5">
      <c r="E22">
        <v>27508.799999999999</v>
      </c>
    </row>
    <row r="23" spans="5:5">
      <c r="E23">
        <v>2744.3</v>
      </c>
    </row>
    <row r="24" spans="5:5">
      <c r="E24">
        <v>4200</v>
      </c>
    </row>
    <row r="25" spans="5:5">
      <c r="E25">
        <v>9000</v>
      </c>
    </row>
    <row r="26" spans="5:5">
      <c r="E26">
        <v>2000</v>
      </c>
    </row>
    <row r="27" spans="5:5">
      <c r="E27">
        <v>4800</v>
      </c>
    </row>
    <row r="28" spans="5:5">
      <c r="E28">
        <v>1200</v>
      </c>
    </row>
    <row r="29" spans="5:5">
      <c r="E29">
        <v>4675</v>
      </c>
    </row>
    <row r="30" spans="5:5">
      <c r="E30">
        <v>7200</v>
      </c>
    </row>
    <row r="31" spans="5:5">
      <c r="E31">
        <v>5450.24</v>
      </c>
    </row>
    <row r="32" spans="5:5">
      <c r="E32">
        <v>13200</v>
      </c>
    </row>
    <row r="33" spans="5:5">
      <c r="E33">
        <v>48751.43</v>
      </c>
    </row>
    <row r="34" spans="5:5">
      <c r="E34">
        <v>3600</v>
      </c>
    </row>
    <row r="35" spans="5:5">
      <c r="E35">
        <v>6462</v>
      </c>
    </row>
    <row r="36" spans="5:5">
      <c r="E36">
        <v>6236.82</v>
      </c>
    </row>
    <row r="37" spans="5:5">
      <c r="E37">
        <v>3600</v>
      </c>
    </row>
    <row r="38" spans="5:5">
      <c r="E38">
        <v>3203.2</v>
      </c>
    </row>
    <row r="39" spans="5:5">
      <c r="E39">
        <v>14313.65</v>
      </c>
    </row>
    <row r="40" spans="5:5">
      <c r="E40">
        <v>7200</v>
      </c>
    </row>
    <row r="41" spans="5:5">
      <c r="E41">
        <v>6424.89</v>
      </c>
    </row>
    <row r="42" spans="5:5">
      <c r="E42">
        <v>43800</v>
      </c>
    </row>
    <row r="43" spans="5:5">
      <c r="E43">
        <v>9209.02</v>
      </c>
    </row>
    <row r="44" spans="5:5">
      <c r="E44">
        <v>5400</v>
      </c>
    </row>
    <row r="45" spans="5:5">
      <c r="E45">
        <v>3299.46</v>
      </c>
    </row>
    <row r="46" spans="5:5">
      <c r="E46">
        <v>35144.629999999997</v>
      </c>
    </row>
    <row r="47" spans="5:5">
      <c r="E47">
        <v>2965.73</v>
      </c>
    </row>
    <row r="48" spans="5:5">
      <c r="E48">
        <v>29552.9</v>
      </c>
    </row>
    <row r="49" spans="5:5">
      <c r="E49">
        <v>287058.53999999998</v>
      </c>
    </row>
  </sheetData>
  <phoneticPr fontId="73"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view="pageBreakPreview" zoomScaleNormal="100" workbookViewId="0">
      <selection activeCell="H23" sqref="H23"/>
    </sheetView>
  </sheetViews>
  <sheetFormatPr defaultColWidth="9" defaultRowHeight="13.5"/>
  <cols>
    <col min="1" max="1" width="7.875" style="1" customWidth="1"/>
    <col min="2" max="2" width="42" style="1" customWidth="1"/>
    <col min="3" max="3" width="25.625" style="1" hidden="1" customWidth="1"/>
    <col min="4" max="6" width="16.875" style="4" customWidth="1"/>
    <col min="7" max="7" width="10.875" style="4" customWidth="1"/>
    <col min="8" max="8" width="46.125" style="4" customWidth="1"/>
    <col min="9" max="9" width="25.625" style="4" hidden="1" customWidth="1"/>
    <col min="10" max="10" width="16.875" style="4" customWidth="1"/>
    <col min="11" max="11" width="13.75" style="5" customWidth="1"/>
    <col min="12" max="12" width="15.5" style="4" customWidth="1"/>
  </cols>
  <sheetData>
    <row r="1" spans="1:12">
      <c r="A1" s="6" t="s">
        <v>1025</v>
      </c>
    </row>
    <row r="2" spans="1:12" s="1" customFormat="1" ht="37.5" customHeight="1">
      <c r="A2" s="248" t="s">
        <v>1026</v>
      </c>
      <c r="B2" s="248"/>
      <c r="C2" s="248"/>
      <c r="D2" s="248"/>
      <c r="E2" s="248"/>
      <c r="F2" s="248"/>
      <c r="G2" s="248"/>
      <c r="H2" s="248"/>
      <c r="I2" s="248"/>
      <c r="J2" s="248"/>
      <c r="K2" s="248"/>
      <c r="L2" s="248"/>
    </row>
    <row r="3" spans="1:12" s="2" customFormat="1" ht="27">
      <c r="A3" s="249" t="s">
        <v>1027</v>
      </c>
      <c r="B3" s="249"/>
      <c r="C3" s="249"/>
      <c r="D3" s="249"/>
      <c r="E3" s="249"/>
      <c r="F3" s="249"/>
      <c r="G3" s="249"/>
      <c r="H3" s="249"/>
      <c r="I3" s="249"/>
      <c r="J3" s="249"/>
      <c r="K3" s="72"/>
      <c r="L3" s="73" t="s">
        <v>3</v>
      </c>
    </row>
    <row r="4" spans="1:12" s="1" customFormat="1" ht="14.25">
      <c r="A4" s="250" t="s">
        <v>1028</v>
      </c>
      <c r="B4" s="251"/>
      <c r="C4" s="251"/>
      <c r="D4" s="251"/>
      <c r="E4" s="252"/>
      <c r="F4" s="253"/>
      <c r="G4" s="254" t="s">
        <v>1029</v>
      </c>
      <c r="H4" s="255"/>
      <c r="I4" s="255"/>
      <c r="J4" s="255"/>
      <c r="K4" s="255"/>
      <c r="L4" s="256"/>
    </row>
    <row r="5" spans="1:12" s="3" customFormat="1" ht="14.25" customHeight="1">
      <c r="A5" s="239" t="s">
        <v>1030</v>
      </c>
      <c r="B5" s="241" t="s">
        <v>1031</v>
      </c>
      <c r="C5" s="243" t="s">
        <v>1032</v>
      </c>
      <c r="D5" s="243" t="s">
        <v>67</v>
      </c>
      <c r="E5" s="245" t="s">
        <v>1033</v>
      </c>
      <c r="F5" s="246" t="s">
        <v>68</v>
      </c>
      <c r="G5" s="239" t="s">
        <v>1030</v>
      </c>
      <c r="H5" s="241" t="s">
        <v>1031</v>
      </c>
      <c r="I5" s="241" t="s">
        <v>1032</v>
      </c>
      <c r="J5" s="241" t="s">
        <v>67</v>
      </c>
      <c r="K5" s="259" t="s">
        <v>1033</v>
      </c>
      <c r="L5" s="246" t="s">
        <v>68</v>
      </c>
    </row>
    <row r="6" spans="1:12" s="3" customFormat="1" ht="24.95" customHeight="1">
      <c r="A6" s="240"/>
      <c r="B6" s="242"/>
      <c r="C6" s="244"/>
      <c r="D6" s="244"/>
      <c r="E6" s="243"/>
      <c r="F6" s="247"/>
      <c r="G6" s="240"/>
      <c r="H6" s="242"/>
      <c r="I6" s="242"/>
      <c r="J6" s="242"/>
      <c r="K6" s="260"/>
      <c r="L6" s="247"/>
    </row>
    <row r="7" spans="1:12" s="1" customFormat="1" ht="29.1" customHeight="1">
      <c r="A7" s="8"/>
      <c r="B7" s="9" t="s">
        <v>1034</v>
      </c>
      <c r="C7" s="10"/>
      <c r="D7" s="11">
        <f>D8+D10+D11+D12+D13</f>
        <v>1146.6199999999999</v>
      </c>
      <c r="E7" s="11">
        <f>E8+E10+E11+E12+E13</f>
        <v>0</v>
      </c>
      <c r="F7" s="12">
        <f>D7+E7</f>
        <v>1146.6199999999999</v>
      </c>
      <c r="G7" s="13"/>
      <c r="H7" s="10" t="s">
        <v>1035</v>
      </c>
      <c r="I7" s="74"/>
      <c r="J7" s="11">
        <f>J8+J10</f>
        <v>718.89800000000002</v>
      </c>
      <c r="K7" s="75">
        <f t="shared" ref="K7:L7" si="0">K8+K10</f>
        <v>-542.62421800000004</v>
      </c>
      <c r="L7" s="12">
        <f t="shared" si="0"/>
        <v>176.27378200000001</v>
      </c>
    </row>
    <row r="8" spans="1:12" s="1" customFormat="1" ht="29.1" customHeight="1">
      <c r="A8" s="14" t="s">
        <v>1036</v>
      </c>
      <c r="B8" s="9" t="s">
        <v>1037</v>
      </c>
      <c r="C8" s="15"/>
      <c r="D8" s="11">
        <f>D9</f>
        <v>900</v>
      </c>
      <c r="E8" s="16">
        <v>0</v>
      </c>
      <c r="F8" s="12">
        <f>D8+E8</f>
        <v>900</v>
      </c>
      <c r="G8" s="17"/>
      <c r="H8" s="10" t="s">
        <v>1038</v>
      </c>
      <c r="I8" s="15"/>
      <c r="J8" s="11">
        <f>J9</f>
        <v>0</v>
      </c>
      <c r="K8" s="76"/>
      <c r="L8" s="77"/>
    </row>
    <row r="9" spans="1:12" s="1" customFormat="1" ht="29.1" customHeight="1">
      <c r="A9" s="18"/>
      <c r="B9" s="19" t="s">
        <v>1039</v>
      </c>
      <c r="C9" s="20"/>
      <c r="D9" s="21">
        <v>900</v>
      </c>
      <c r="E9" s="22"/>
      <c r="F9" s="23"/>
      <c r="G9" s="24" t="s">
        <v>1040</v>
      </c>
      <c r="H9" s="25"/>
      <c r="I9" s="78"/>
      <c r="J9" s="29"/>
      <c r="K9" s="76"/>
      <c r="L9" s="77"/>
    </row>
    <row r="10" spans="1:12" s="1" customFormat="1" ht="29.1" customHeight="1">
      <c r="A10" s="26" t="s">
        <v>1041</v>
      </c>
      <c r="B10" s="27" t="s">
        <v>1042</v>
      </c>
      <c r="C10" s="28"/>
      <c r="D10" s="29"/>
      <c r="E10" s="30"/>
      <c r="F10" s="31"/>
      <c r="G10" s="17" t="s">
        <v>1043</v>
      </c>
      <c r="H10" s="32" t="s">
        <v>1044</v>
      </c>
      <c r="I10" s="15"/>
      <c r="J10" s="11">
        <f>J11+J17</f>
        <v>718.89800000000002</v>
      </c>
      <c r="K10" s="75">
        <f>K11+K17</f>
        <v>-542.62421800000004</v>
      </c>
      <c r="L10" s="12">
        <f t="shared" ref="L10" si="1">L11+L17</f>
        <v>176.27378200000001</v>
      </c>
    </row>
    <row r="11" spans="1:12" s="1" customFormat="1" ht="29.1" customHeight="1">
      <c r="A11" s="33" t="s">
        <v>1045</v>
      </c>
      <c r="B11" s="27" t="s">
        <v>1046</v>
      </c>
      <c r="C11" s="34"/>
      <c r="D11" s="29"/>
      <c r="E11" s="30"/>
      <c r="F11" s="31"/>
      <c r="G11" s="24" t="s">
        <v>1047</v>
      </c>
      <c r="H11" s="25" t="s">
        <v>1048</v>
      </c>
      <c r="I11" s="28"/>
      <c r="J11" s="29">
        <f>J12+J13+J14+J15+J16</f>
        <v>673.89800000000002</v>
      </c>
      <c r="K11" s="79">
        <f>K12+K13+K14+K15+K16</f>
        <v>-520.12421800000004</v>
      </c>
      <c r="L11" s="31">
        <f>L12+L13+L14+L15+L16</f>
        <v>153.77378200000001</v>
      </c>
    </row>
    <row r="12" spans="1:12" s="1" customFormat="1" ht="29.1" customHeight="1">
      <c r="A12" s="33" t="s">
        <v>1049</v>
      </c>
      <c r="B12" s="27" t="s">
        <v>1050</v>
      </c>
      <c r="C12" s="35"/>
      <c r="D12" s="21"/>
      <c r="E12" s="22"/>
      <c r="F12" s="23"/>
      <c r="G12" s="36"/>
      <c r="H12" s="37" t="s">
        <v>1051</v>
      </c>
      <c r="I12" s="58"/>
      <c r="J12" s="80">
        <v>42.28</v>
      </c>
      <c r="K12" s="81">
        <v>0</v>
      </c>
      <c r="L12" s="77">
        <f t="shared" ref="L12:L16" si="2">J12+K12</f>
        <v>42.28</v>
      </c>
    </row>
    <row r="13" spans="1:12" s="1" customFormat="1" ht="29.1" customHeight="1">
      <c r="A13" s="26" t="s">
        <v>1052</v>
      </c>
      <c r="B13" s="27" t="s">
        <v>1053</v>
      </c>
      <c r="C13" s="34"/>
      <c r="D13" s="38">
        <f>SUM(D14:D22)</f>
        <v>246.62</v>
      </c>
      <c r="E13" s="38">
        <f>SUM(E14:E22)</f>
        <v>0</v>
      </c>
      <c r="F13" s="39">
        <f>D13+E13</f>
        <v>246.62</v>
      </c>
      <c r="G13" s="36"/>
      <c r="H13" s="37" t="s">
        <v>1054</v>
      </c>
      <c r="I13" s="58"/>
      <c r="J13" s="80">
        <v>13.188000000000001</v>
      </c>
      <c r="K13" s="81">
        <v>0</v>
      </c>
      <c r="L13" s="77">
        <f t="shared" si="2"/>
        <v>13.188000000000001</v>
      </c>
    </row>
    <row r="14" spans="1:12" s="1" customFormat="1" ht="29.1" customHeight="1">
      <c r="A14" s="26"/>
      <c r="B14" s="40" t="s">
        <v>1055</v>
      </c>
      <c r="C14" s="20"/>
      <c r="D14" s="21">
        <v>30</v>
      </c>
      <c r="E14" s="22">
        <v>0</v>
      </c>
      <c r="F14" s="41">
        <f t="shared" ref="F14:F23" si="3">D14+E14</f>
        <v>30</v>
      </c>
      <c r="G14" s="36"/>
      <c r="H14" s="42" t="s">
        <v>1056</v>
      </c>
      <c r="I14" s="58"/>
      <c r="J14" s="80">
        <v>82</v>
      </c>
      <c r="K14" s="81">
        <v>-73.793800000000005</v>
      </c>
      <c r="L14" s="77">
        <f t="shared" si="2"/>
        <v>8.2062000000000008</v>
      </c>
    </row>
    <row r="15" spans="1:12" s="1" customFormat="1" ht="29.1" customHeight="1">
      <c r="A15" s="26"/>
      <c r="B15" s="43" t="s">
        <v>1057</v>
      </c>
      <c r="C15" s="10"/>
      <c r="D15" s="21">
        <v>30</v>
      </c>
      <c r="E15" s="22">
        <v>0</v>
      </c>
      <c r="F15" s="41">
        <f t="shared" si="3"/>
        <v>30</v>
      </c>
      <c r="G15" s="44"/>
      <c r="H15" s="42" t="s">
        <v>1058</v>
      </c>
      <c r="I15" s="58"/>
      <c r="J15" s="80">
        <v>536.42999999999995</v>
      </c>
      <c r="K15" s="81">
        <v>-446.33041800000001</v>
      </c>
      <c r="L15" s="77">
        <f t="shared" si="2"/>
        <v>90.099581999999899</v>
      </c>
    </row>
    <row r="16" spans="1:12" s="1" customFormat="1" ht="29.1" customHeight="1">
      <c r="A16" s="26"/>
      <c r="B16" s="40" t="s">
        <v>1059</v>
      </c>
      <c r="C16" s="45"/>
      <c r="D16" s="21">
        <v>69</v>
      </c>
      <c r="E16" s="22">
        <v>0</v>
      </c>
      <c r="F16" s="41">
        <f t="shared" si="3"/>
        <v>69</v>
      </c>
      <c r="G16" s="44"/>
      <c r="H16" s="42"/>
      <c r="I16" s="58"/>
      <c r="J16" s="80"/>
      <c r="K16" s="81"/>
      <c r="L16" s="77">
        <f t="shared" si="2"/>
        <v>0</v>
      </c>
    </row>
    <row r="17" spans="1:12" s="1" customFormat="1" ht="29.1" customHeight="1">
      <c r="A17" s="46"/>
      <c r="B17" s="47" t="s">
        <v>1060</v>
      </c>
      <c r="C17" s="45"/>
      <c r="D17" s="21">
        <v>30</v>
      </c>
      <c r="E17" s="22">
        <v>0</v>
      </c>
      <c r="F17" s="41">
        <f t="shared" si="3"/>
        <v>30</v>
      </c>
      <c r="G17" s="44" t="s">
        <v>1061</v>
      </c>
      <c r="H17" s="48" t="s">
        <v>1062</v>
      </c>
      <c r="I17" s="28"/>
      <c r="J17" s="80">
        <f>SUM(J18:J22)</f>
        <v>45</v>
      </c>
      <c r="K17" s="82">
        <f t="shared" ref="K17:L17" si="4">SUM(K18:K22)</f>
        <v>-22.5</v>
      </c>
      <c r="L17" s="83">
        <f t="shared" si="4"/>
        <v>22.5</v>
      </c>
    </row>
    <row r="18" spans="1:12" s="1" customFormat="1" ht="29.1" customHeight="1">
      <c r="A18" s="46"/>
      <c r="B18" s="40" t="s">
        <v>1063</v>
      </c>
      <c r="C18" s="45"/>
      <c r="D18" s="21">
        <v>80</v>
      </c>
      <c r="E18" s="22">
        <v>0</v>
      </c>
      <c r="F18" s="41">
        <f t="shared" si="3"/>
        <v>80</v>
      </c>
      <c r="G18" s="44"/>
      <c r="H18" s="42" t="s">
        <v>1064</v>
      </c>
      <c r="I18" s="28"/>
      <c r="J18" s="80">
        <v>45</v>
      </c>
      <c r="K18" s="81">
        <v>-22.5</v>
      </c>
      <c r="L18" s="77">
        <f>J18+K18</f>
        <v>22.5</v>
      </c>
    </row>
    <row r="19" spans="1:12" s="1" customFormat="1" ht="29.1" customHeight="1">
      <c r="A19" s="49"/>
      <c r="B19" s="40" t="s">
        <v>1065</v>
      </c>
      <c r="C19" s="45"/>
      <c r="D19" s="21">
        <v>0.5</v>
      </c>
      <c r="E19" s="22">
        <v>0</v>
      </c>
      <c r="F19" s="41">
        <f t="shared" si="3"/>
        <v>0.5</v>
      </c>
      <c r="G19" s="50"/>
      <c r="H19" s="42"/>
      <c r="I19" s="28"/>
      <c r="J19" s="80"/>
      <c r="K19" s="81"/>
      <c r="L19" s="77"/>
    </row>
    <row r="20" spans="1:12" s="1" customFormat="1" ht="29.1" customHeight="1">
      <c r="A20" s="49"/>
      <c r="B20" s="51" t="s">
        <v>1066</v>
      </c>
      <c r="C20" s="52"/>
      <c r="D20" s="21">
        <v>7.12</v>
      </c>
      <c r="E20" s="22">
        <v>0</v>
      </c>
      <c r="F20" s="41">
        <f t="shared" si="3"/>
        <v>7.12</v>
      </c>
      <c r="G20" s="50"/>
      <c r="H20" s="53"/>
      <c r="I20" s="28"/>
      <c r="J20" s="80"/>
      <c r="K20" s="76"/>
      <c r="L20" s="77"/>
    </row>
    <row r="21" spans="1:12" s="1" customFormat="1" ht="29.1" customHeight="1">
      <c r="A21" s="8"/>
      <c r="B21" s="51"/>
      <c r="C21" s="52"/>
      <c r="D21" s="21"/>
      <c r="E21" s="22"/>
      <c r="F21" s="41"/>
      <c r="G21" s="50"/>
      <c r="H21" s="53"/>
      <c r="I21" s="28"/>
      <c r="J21" s="80"/>
      <c r="K21" s="76"/>
      <c r="L21" s="77"/>
    </row>
    <row r="22" spans="1:12" s="1" customFormat="1" ht="29.1" customHeight="1">
      <c r="A22" s="8"/>
      <c r="B22" s="40"/>
      <c r="C22" s="45"/>
      <c r="D22" s="21"/>
      <c r="E22" s="22"/>
      <c r="F22" s="41"/>
      <c r="G22" s="50"/>
      <c r="H22" s="54"/>
      <c r="I22" s="28"/>
      <c r="J22" s="80"/>
      <c r="K22" s="76"/>
      <c r="L22" s="77"/>
    </row>
    <row r="23" spans="1:12" s="1" customFormat="1" ht="29.1" customHeight="1">
      <c r="A23" s="8"/>
      <c r="B23" s="7" t="s">
        <v>1067</v>
      </c>
      <c r="C23" s="10"/>
      <c r="D23" s="38">
        <f>D7</f>
        <v>1146.6199999999999</v>
      </c>
      <c r="E23" s="38">
        <f>E7</f>
        <v>0</v>
      </c>
      <c r="F23" s="39">
        <f t="shared" si="3"/>
        <v>1146.6199999999999</v>
      </c>
      <c r="G23" s="55"/>
      <c r="H23" s="56" t="s">
        <v>805</v>
      </c>
      <c r="I23" s="34"/>
      <c r="J23" s="38">
        <f>J8+J10</f>
        <v>718.89800000000002</v>
      </c>
      <c r="K23" s="84">
        <f t="shared" ref="K23:L23" si="5">K8+K10</f>
        <v>-542.62421800000004</v>
      </c>
      <c r="L23" s="39">
        <f t="shared" si="5"/>
        <v>176.27378200000001</v>
      </c>
    </row>
    <row r="24" spans="1:12" s="1" customFormat="1" ht="29.1" customHeight="1">
      <c r="A24" s="57"/>
      <c r="B24" s="52"/>
      <c r="C24" s="52"/>
      <c r="D24" s="58"/>
      <c r="E24" s="59"/>
      <c r="F24" s="60"/>
      <c r="G24" s="61"/>
      <c r="H24" s="56"/>
      <c r="I24" s="56"/>
      <c r="J24" s="21"/>
      <c r="K24" s="76"/>
      <c r="L24" s="77"/>
    </row>
    <row r="25" spans="1:12" s="1" customFormat="1" ht="29.1" customHeight="1">
      <c r="A25" s="57">
        <v>110</v>
      </c>
      <c r="B25" s="32" t="s">
        <v>45</v>
      </c>
      <c r="C25" s="52"/>
      <c r="D25" s="38">
        <f>SUM(D26:D27)</f>
        <v>81.938000000000002</v>
      </c>
      <c r="E25" s="62">
        <v>0</v>
      </c>
      <c r="F25" s="39">
        <f>D25+E25</f>
        <v>81.938000000000002</v>
      </c>
      <c r="G25" s="61"/>
      <c r="H25" s="63" t="s">
        <v>1068</v>
      </c>
      <c r="I25" s="56"/>
      <c r="J25" s="38">
        <f>J26+J27</f>
        <v>510</v>
      </c>
      <c r="K25" s="84">
        <f t="shared" ref="K25:L25" si="6">K26+K27</f>
        <v>542.62</v>
      </c>
      <c r="L25" s="39">
        <f t="shared" si="6"/>
        <v>1052.6199999999999</v>
      </c>
    </row>
    <row r="26" spans="1:12" s="1" customFormat="1" ht="29.1" customHeight="1">
      <c r="A26" s="17"/>
      <c r="B26" s="64" t="s">
        <v>51</v>
      </c>
      <c r="C26" s="45"/>
      <c r="D26" s="21">
        <v>13.188000000000001</v>
      </c>
      <c r="E26" s="22">
        <v>0</v>
      </c>
      <c r="F26" s="41">
        <f t="shared" ref="F26:F29" si="7">D26+E26</f>
        <v>13.188000000000001</v>
      </c>
      <c r="G26" s="65"/>
      <c r="H26" s="66" t="s">
        <v>52</v>
      </c>
      <c r="I26" s="66"/>
      <c r="J26" s="21">
        <v>510</v>
      </c>
      <c r="K26" s="76">
        <v>542.62</v>
      </c>
      <c r="L26" s="41">
        <f>J26+K26</f>
        <v>1052.6199999999999</v>
      </c>
    </row>
    <row r="27" spans="1:12" s="1" customFormat="1" ht="29.1" customHeight="1">
      <c r="A27" s="17"/>
      <c r="B27" s="67" t="s">
        <v>769</v>
      </c>
      <c r="C27" s="45"/>
      <c r="D27" s="21">
        <v>68.75</v>
      </c>
      <c r="E27" s="22">
        <v>0</v>
      </c>
      <c r="F27" s="41">
        <f t="shared" si="7"/>
        <v>68.75</v>
      </c>
      <c r="G27" s="65"/>
      <c r="H27" s="66" t="s">
        <v>1069</v>
      </c>
      <c r="I27" s="66"/>
      <c r="J27" s="21"/>
      <c r="K27" s="76"/>
      <c r="L27" s="77"/>
    </row>
    <row r="28" spans="1:12" s="1" customFormat="1" ht="29.1" customHeight="1">
      <c r="A28" s="17"/>
      <c r="B28" s="67"/>
      <c r="C28" s="68"/>
      <c r="D28" s="21"/>
      <c r="E28" s="22"/>
      <c r="F28" s="39"/>
      <c r="G28" s="257" t="s">
        <v>60</v>
      </c>
      <c r="H28" s="258"/>
      <c r="I28" s="258"/>
      <c r="J28" s="38">
        <f>J23+J25</f>
        <v>1228.8979999999999</v>
      </c>
      <c r="K28" s="84">
        <f>K23+K25</f>
        <v>-4.21800000003714E-3</v>
      </c>
      <c r="L28" s="39">
        <f>L23+L25</f>
        <v>1228.8937820000001</v>
      </c>
    </row>
    <row r="29" spans="1:12" s="1" customFormat="1" ht="29.1" customHeight="1">
      <c r="A29" s="235" t="s">
        <v>59</v>
      </c>
      <c r="B29" s="236"/>
      <c r="C29" s="236"/>
      <c r="D29" s="69">
        <f>D7+D26+D27+D28</f>
        <v>1228.558</v>
      </c>
      <c r="E29" s="69">
        <f>E7+E26+E27+E28</f>
        <v>0</v>
      </c>
      <c r="F29" s="70">
        <f t="shared" si="7"/>
        <v>1228.558</v>
      </c>
      <c r="G29" s="237" t="s">
        <v>61</v>
      </c>
      <c r="H29" s="238"/>
      <c r="I29" s="238"/>
      <c r="J29" s="85">
        <f>D29-J28</f>
        <v>-0.33999999999991798</v>
      </c>
      <c r="K29" s="85">
        <f t="shared" ref="K29:L29" si="8">E29-K28</f>
        <v>4.21800000003714E-3</v>
      </c>
      <c r="L29" s="85">
        <f t="shared" si="8"/>
        <v>-0.33578199999988101</v>
      </c>
    </row>
    <row r="30" spans="1:12">
      <c r="E30" s="71"/>
    </row>
  </sheetData>
  <mergeCells count="19">
    <mergeCell ref="A2:L2"/>
    <mergeCell ref="A3:J3"/>
    <mergeCell ref="A4:F4"/>
    <mergeCell ref="G4:L4"/>
    <mergeCell ref="G28:I28"/>
    <mergeCell ref="J5:J6"/>
    <mergeCell ref="K5:K6"/>
    <mergeCell ref="L5:L6"/>
    <mergeCell ref="A29:C29"/>
    <mergeCell ref="G29:I29"/>
    <mergeCell ref="A5:A6"/>
    <mergeCell ref="B5:B6"/>
    <mergeCell ref="C5:C6"/>
    <mergeCell ref="D5:D6"/>
    <mergeCell ref="E5:E6"/>
    <mergeCell ref="F5:F6"/>
    <mergeCell ref="G5:G6"/>
    <mergeCell ref="H5:H6"/>
    <mergeCell ref="I5:I6"/>
  </mergeCells>
  <phoneticPr fontId="73" type="noConversion"/>
  <pageMargins left="0.70866141732283505" right="0.70866141732283505" top="0.74803149606299202" bottom="0.74803149606299202" header="0.31496062992126" footer="0.31496062992126"/>
  <pageSetup paperSize="9" scale="60" orientation="landscape"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N36" sqref="N36"/>
    </sheetView>
  </sheetViews>
  <sheetFormatPr defaultColWidth="9" defaultRowHeight="13.5"/>
  <sheetData/>
  <phoneticPr fontId="7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1</vt:lpstr>
      <vt:lpstr>2</vt:lpstr>
      <vt:lpstr>3</vt:lpstr>
      <vt:lpstr>4</vt:lpstr>
      <vt:lpstr>Sheet1</vt:lpstr>
      <vt:lpstr>5</vt:lpstr>
      <vt:lpstr>Sheet2</vt:lpstr>
      <vt:lpstr>'1'!Print_Area</vt:lpstr>
      <vt:lpstr>'2'!Print_Area</vt:lpstr>
      <vt:lpstr>'3'!Print_Area</vt:lpstr>
      <vt:lpstr>'4'!Print_Area</vt:lpstr>
      <vt:lpstr>'2'!Print_Titles</vt:lpstr>
      <vt:lpstr>'4'!Print_Titles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2025-12-26T02:45:47Z</cp:lastPrinted>
  <dcterms:created xsi:type="dcterms:W3CDTF">2006-09-18T08:00:00Z</dcterms:created>
  <dcterms:modified xsi:type="dcterms:W3CDTF">2025-12-30T11:25:06Z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33F911E728BDECD178C90A6906748F4C_43</vt:lpwstr>
  </property>
  <property fmtid="{D5CDD505-2E9C-101B-9397-08002B2CF9AE}" pid="3" name="KSOProductBuildVer">
    <vt:lpwstr>2052-11.8.2.8959</vt:lpwstr>
  </property>
  <property fmtid="{D5CDD505-2E9C-101B-9397-08002B2CF9AE}" pid="4" name="KSOReadingLayout">
    <vt:bool>true</vt:bool>
  </property>
</Properties>
</file>