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 firstSheet="10" activeTab="10"/>
  </bookViews>
  <sheets>
    <sheet name="Sheet1" sheetId="13" state="hidden" r:id="rId1"/>
    <sheet name="1.市县-生活费" sheetId="33" state="hidden" r:id="rId2"/>
    <sheet name="2.市县-免学费" sheetId="34" state="hidden" r:id="rId3"/>
    <sheet name="上报省厅" sheetId="48" state="hidden" r:id="rId4"/>
    <sheet name="汇总" sheetId="49" state="hidden" r:id="rId5"/>
    <sheet name="饶平县" sheetId="50" state="hidden" r:id="rId6"/>
    <sheet name="潮安区" sheetId="51" state="hidden" r:id="rId7"/>
    <sheet name="湘桥区" sheetId="52" state="hidden" r:id="rId8"/>
    <sheet name="枫溪区" sheetId="53" state="hidden" r:id="rId9"/>
    <sheet name="金实" sheetId="54" state="hidden" r:id="rId10"/>
    <sheet name="2022一补" sheetId="93" r:id="rId11"/>
  </sheets>
  <definedNames>
    <definedName name="_xlnm._FilterDatabase" localSheetId="10" hidden="1">'2022一补'!$A$7:$U$16</definedName>
    <definedName name="_xlnm.Print_Titles" localSheetId="10">'2022一补'!$5:$6</definedName>
  </definedNames>
  <calcPr calcId="144525"/>
</workbook>
</file>

<file path=xl/sharedStrings.xml><?xml version="1.0" encoding="utf-8"?>
<sst xmlns="http://schemas.openxmlformats.org/spreadsheetml/2006/main" count="409" uniqueCount="139">
  <si>
    <t>附件1</t>
  </si>
  <si>
    <t>2019年广州市义务教育学生生活费补助发放情况表</t>
  </si>
  <si>
    <t>填报单位（公章）</t>
  </si>
  <si>
    <t>单位：人，万元</t>
  </si>
  <si>
    <t>地区</t>
  </si>
  <si>
    <t>2019年下达资金</t>
  </si>
  <si>
    <t>已发放资金</t>
  </si>
  <si>
    <t>家庭经济困难寄宿生生活费补助</t>
  </si>
  <si>
    <t>家庭经济困难非寄宿生生活费补助</t>
  </si>
  <si>
    <t>少数民族地区寄宿制民族班学生生活费补助</t>
  </si>
  <si>
    <t>2019年发放人数</t>
  </si>
  <si>
    <t>2020年需求人数</t>
  </si>
  <si>
    <t>小学</t>
  </si>
  <si>
    <t>初中</t>
  </si>
  <si>
    <t>广州市合计</t>
  </si>
  <si>
    <t>广州市本级</t>
  </si>
  <si>
    <t>荔湾区</t>
  </si>
  <si>
    <t>越秀区</t>
  </si>
  <si>
    <t>海珠区</t>
  </si>
  <si>
    <t>天河区</t>
  </si>
  <si>
    <t>白云区</t>
  </si>
  <si>
    <t>黄埔区</t>
  </si>
  <si>
    <t>番禺区</t>
  </si>
  <si>
    <t>花都区</t>
  </si>
  <si>
    <t>南沙区</t>
  </si>
  <si>
    <t>从化区</t>
  </si>
  <si>
    <t>增城区</t>
  </si>
  <si>
    <t>填报人：</t>
  </si>
  <si>
    <t>杨英明</t>
  </si>
  <si>
    <t>联系电话：</t>
  </si>
  <si>
    <t>22083680</t>
  </si>
  <si>
    <t>注：如有2019年春季学期和秋季学期发放人数不一致，请取两者平均数。</t>
  </si>
  <si>
    <t>附件2-1</t>
  </si>
  <si>
    <t>广东省市县2020年春季学期建档立卡生活费补助发放情况表</t>
  </si>
  <si>
    <t>单位：人</t>
  </si>
  <si>
    <t>结余资金
（生活费与免学费）</t>
  </si>
  <si>
    <t>合计</t>
  </si>
  <si>
    <t>义务教育</t>
  </si>
  <si>
    <t>普通高中</t>
  </si>
  <si>
    <t>中职</t>
  </si>
  <si>
    <t>全日制专科</t>
  </si>
  <si>
    <t>全日制本科</t>
  </si>
  <si>
    <t>全日制研究生</t>
  </si>
  <si>
    <t>生活费</t>
  </si>
  <si>
    <t>免学费
(省外就读)</t>
  </si>
  <si>
    <t>××市合计</t>
  </si>
  <si>
    <t>××区</t>
  </si>
  <si>
    <t>××县</t>
  </si>
  <si>
    <t>……</t>
  </si>
  <si>
    <t>填表说明：结余资金不含已提前下达的2020-2021学年补助资金。</t>
  </si>
  <si>
    <t>附件2-2</t>
  </si>
  <si>
    <t>广东省市县2020年春季学期建档立卡免学费补助发放情况表</t>
  </si>
  <si>
    <t>普通高中（按学籍）</t>
  </si>
  <si>
    <t>学生人数</t>
  </si>
  <si>
    <t>学生户籍所在市</t>
  </si>
  <si>
    <t>学生户籍所在县（区）</t>
  </si>
  <si>
    <t>---</t>
  </si>
  <si>
    <t>2019年义务教育学生生活费补助发放情况表</t>
  </si>
  <si>
    <t>潮州市（合计）</t>
  </si>
  <si>
    <t>市直学校小计</t>
  </si>
  <si>
    <t>金山实验学校</t>
  </si>
  <si>
    <t>高级实验学校</t>
  </si>
  <si>
    <t>市绵德小学</t>
  </si>
  <si>
    <t>市实验学校</t>
  </si>
  <si>
    <t>市特殊教育学校</t>
  </si>
  <si>
    <t>饶平县</t>
  </si>
  <si>
    <t>潮安区</t>
  </si>
  <si>
    <t>湘桥区（含凤泉湖)</t>
  </si>
  <si>
    <t>枫溪区</t>
  </si>
  <si>
    <t>填报人：陈小洪</t>
  </si>
  <si>
    <t>联系电话：0768-2801720</t>
  </si>
  <si>
    <t>校验</t>
  </si>
  <si>
    <t>填报单位（公章）饶平县教育局</t>
  </si>
  <si>
    <t>xx市本级</t>
  </si>
  <si>
    <t>xx市xx区</t>
  </si>
  <si>
    <t>填报人：林蔚蔚</t>
  </si>
  <si>
    <t>联系电话：0768-7503411</t>
  </si>
  <si>
    <t>潮安区（合计）</t>
  </si>
  <si>
    <t>19春</t>
  </si>
  <si>
    <t>19秋（一批）</t>
  </si>
  <si>
    <t>19秋（二批）</t>
  </si>
  <si>
    <t>填报人：韦旻楠</t>
  </si>
  <si>
    <t>联系电话：5811424</t>
  </si>
  <si>
    <t>填报单位（公章）湘桥区教育局</t>
  </si>
  <si>
    <t>xx市合计</t>
  </si>
  <si>
    <t>潮州市湘桥区</t>
  </si>
  <si>
    <t>填报人：张声满</t>
  </si>
  <si>
    <t>填报单位（公章）枫溪区教育局</t>
  </si>
  <si>
    <t>潮州市枫溪区</t>
  </si>
  <si>
    <t>邱曼曼</t>
  </si>
  <si>
    <t>填报单位（公章）潮州市金山实验学校</t>
  </si>
  <si>
    <t>填报人：李素炫</t>
  </si>
  <si>
    <r>
      <rPr>
        <b/>
        <sz val="12"/>
        <color indexed="8"/>
        <rFont val="宋体"/>
        <charset val="134"/>
      </rPr>
      <t>联系电话：1</t>
    </r>
    <r>
      <rPr>
        <b/>
        <sz val="12"/>
        <color indexed="8"/>
        <rFont val="宋体"/>
        <charset val="134"/>
      </rPr>
      <t>3670768038</t>
    </r>
  </si>
  <si>
    <t>附件4</t>
  </si>
  <si>
    <t>提前下达2022年义务教育学生生活费补助资金安排表</t>
  </si>
  <si>
    <t>家庭经济困难寄宿生生活费补助需求人数</t>
  </si>
  <si>
    <t>家庭经济困难非寄宿生生活费补助需求人数</t>
  </si>
  <si>
    <t>家庭经济困难寄宿生生活费补助需求金额</t>
  </si>
  <si>
    <t>家庭经济困难非寄宿生生活费补助需求金额</t>
  </si>
  <si>
    <t>少数民族地区寄宿制民族班学生生活费补助需求人数</t>
  </si>
  <si>
    <t>少数民族地区寄宿制民族班学生生活费补助需求金额</t>
  </si>
  <si>
    <t>2022年义务教育学生生活费补助需求总资金</t>
  </si>
  <si>
    <t>粤财科教[2020]290号应收回资金</t>
  </si>
  <si>
    <t>2022年应下达义务教育学生生活费补助资金</t>
  </si>
  <si>
    <t>本次提前下达2022年义务教育
学生生活费补助资金
（按2022年85.5%）</t>
  </si>
  <si>
    <t>2022年待追加义务教育学生生活费补助资金</t>
  </si>
  <si>
    <t>待收回金额</t>
  </si>
  <si>
    <t>小计</t>
  </si>
  <si>
    <t>其中:中央</t>
  </si>
  <si>
    <t>其中:省</t>
  </si>
  <si>
    <t>B</t>
  </si>
  <si>
    <t>C</t>
  </si>
  <si>
    <t>D</t>
  </si>
  <si>
    <t>E</t>
  </si>
  <si>
    <t>F=B*0.1</t>
  </si>
  <si>
    <t>G=C*0.125</t>
  </si>
  <si>
    <t>H=D*0.05</t>
  </si>
  <si>
    <t>I=E*0.075</t>
  </si>
  <si>
    <t>J</t>
  </si>
  <si>
    <t>K</t>
  </si>
  <si>
    <t>L=J*0.08</t>
  </si>
  <si>
    <t>M=K*0.1</t>
  </si>
  <si>
    <t>N=F+G+H+I+L+M</t>
  </si>
  <si>
    <t>O</t>
  </si>
  <si>
    <t>P=N-O</t>
  </si>
  <si>
    <t>Q=P(取整)</t>
  </si>
  <si>
    <t>R</t>
  </si>
  <si>
    <t>S=Q-R</t>
  </si>
  <si>
    <t>T</t>
  </si>
  <si>
    <t>U</t>
  </si>
  <si>
    <t>江门市合计</t>
  </si>
  <si>
    <t>江门市本级</t>
  </si>
  <si>
    <t>江门市蓬江区</t>
  </si>
  <si>
    <t>江门市江海区</t>
  </si>
  <si>
    <t>江门市新会区</t>
  </si>
  <si>
    <t>江门市台山市</t>
  </si>
  <si>
    <t>江门市开平市</t>
  </si>
  <si>
    <t>江门市鹤山市</t>
  </si>
  <si>
    <t>江门市恩平市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</si>
</sst>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176" formatCode="0_ "/>
    <numFmt numFmtId="177" formatCode="0.0000_ "/>
    <numFmt numFmtId="178" formatCode="#,##0_ "/>
    <numFmt numFmtId="179" formatCode="#,##0.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80" formatCode="#,##0.00_ "/>
    <numFmt numFmtId="181" formatCode="#,##0.0_ "/>
  </numFmts>
  <fonts count="3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4"/>
      <color theme="1"/>
      <name val="黑体"/>
      <charset val="134"/>
    </font>
    <font>
      <sz val="14"/>
      <color theme="1"/>
      <name val="黑体"/>
      <charset val="134"/>
    </font>
    <font>
      <sz val="26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name val="宋体"/>
      <charset val="134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31" fillId="3" borderId="14" applyNumberFormat="0" applyAlignment="0" applyProtection="0">
      <alignment vertical="center"/>
    </xf>
    <xf numFmtId="0" fontId="17" fillId="2" borderId="8" applyNumberFormat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6" fillId="0" borderId="0">
      <alignment vertical="center"/>
    </xf>
    <xf numFmtId="0" fontId="33" fillId="3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6" fillId="0" borderId="0"/>
    <xf numFmtId="0" fontId="25" fillId="0" borderId="0"/>
    <xf numFmtId="0" fontId="25" fillId="0" borderId="0"/>
    <xf numFmtId="0" fontId="25" fillId="0" borderId="0"/>
    <xf numFmtId="0" fontId="25" fillId="0" borderId="0"/>
  </cellStyleXfs>
  <cellXfs count="9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8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78" fontId="7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right" vertical="center"/>
    </xf>
    <xf numFmtId="178" fontId="1" fillId="0" borderId="0" xfId="0" applyNumberFormat="1" applyFont="1" applyFill="1" applyAlignment="1">
      <alignment vertical="center"/>
    </xf>
    <xf numFmtId="177" fontId="1" fillId="0" borderId="0" xfId="0" applyNumberFormat="1" applyFont="1" applyFill="1" applyAlignment="1">
      <alignment vertical="center"/>
    </xf>
    <xf numFmtId="0" fontId="8" fillId="0" borderId="1" xfId="31" applyFont="1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8" fillId="0" borderId="3" xfId="3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78" fontId="0" fillId="0" borderId="2" xfId="0" applyNumberFormat="1" applyFont="1" applyFill="1" applyBorder="1" applyAlignment="1">
      <alignment horizontal="right" vertical="center"/>
    </xf>
    <xf numFmtId="177" fontId="0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77" fontId="0" fillId="0" borderId="3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/>
    </xf>
    <xf numFmtId="177" fontId="0" fillId="0" borderId="0" xfId="0" applyNumberFormat="1" applyFont="1" applyFill="1" applyAlignment="1">
      <alignment horizontal="right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0" fillId="0" borderId="3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1" fillId="0" borderId="1" xfId="31" applyFont="1" applyFill="1" applyBorder="1" applyAlignment="1">
      <alignment horizontal="center" vertical="center"/>
    </xf>
    <xf numFmtId="0" fontId="12" fillId="0" borderId="1" xfId="31" applyFont="1" applyFill="1" applyBorder="1" applyAlignment="1">
      <alignment horizontal="center" vertical="center" wrapText="1"/>
    </xf>
    <xf numFmtId="0" fontId="12" fillId="0" borderId="1" xfId="3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80" fontId="9" fillId="0" borderId="2" xfId="0" applyNumberFormat="1" applyFont="1" applyFill="1" applyBorder="1" applyAlignment="1">
      <alignment horizontal="center" vertical="center" wrapText="1"/>
    </xf>
    <xf numFmtId="0" fontId="11" fillId="0" borderId="7" xfId="31" applyFont="1" applyFill="1" applyBorder="1" applyAlignment="1">
      <alignment horizontal="center" vertical="center"/>
    </xf>
    <xf numFmtId="0" fontId="12" fillId="0" borderId="7" xfId="31" applyFont="1" applyFill="1" applyBorder="1" applyAlignment="1">
      <alignment horizontal="center" vertical="center" wrapText="1"/>
    </xf>
    <xf numFmtId="0" fontId="12" fillId="0" borderId="7" xfId="31" applyFont="1" applyFill="1" applyBorder="1" applyAlignment="1">
      <alignment horizontal="center" vertical="center"/>
    </xf>
    <xf numFmtId="0" fontId="11" fillId="0" borderId="3" xfId="31" applyFont="1" applyFill="1" applyBorder="1" applyAlignment="1">
      <alignment horizontal="center" vertical="center"/>
    </xf>
    <xf numFmtId="0" fontId="12" fillId="0" borderId="3" xfId="31" applyFont="1" applyFill="1" applyBorder="1" applyAlignment="1">
      <alignment horizontal="center" vertical="center" wrapText="1"/>
    </xf>
    <xf numFmtId="0" fontId="12" fillId="0" borderId="3" xfId="31" applyFont="1" applyFill="1" applyBorder="1" applyAlignment="1">
      <alignment horizontal="center" vertical="center"/>
    </xf>
    <xf numFmtId="180" fontId="0" fillId="0" borderId="2" xfId="0" applyNumberFormat="1" applyFont="1" applyFill="1" applyBorder="1" applyAlignment="1">
      <alignment vertical="center"/>
    </xf>
    <xf numFmtId="178" fontId="0" fillId="0" borderId="2" xfId="0" applyNumberFormat="1" applyFont="1" applyFill="1" applyBorder="1" applyAlignment="1">
      <alignment horizontal="center" vertical="center"/>
    </xf>
    <xf numFmtId="180" fontId="0" fillId="0" borderId="2" xfId="0" applyNumberFormat="1" applyFont="1" applyFill="1" applyBorder="1" applyAlignment="1">
      <alignment horizontal="center" vertical="center"/>
    </xf>
    <xf numFmtId="179" fontId="0" fillId="0" borderId="2" xfId="0" applyNumberFormat="1" applyFont="1" applyFill="1" applyBorder="1" applyAlignment="1">
      <alignment horizontal="center" vertical="center"/>
    </xf>
    <xf numFmtId="181" fontId="0" fillId="0" borderId="2" xfId="0" applyNumberFormat="1" applyFont="1" applyFill="1" applyBorder="1" applyAlignment="1">
      <alignment horizontal="center" vertical="center"/>
    </xf>
    <xf numFmtId="180" fontId="6" fillId="0" borderId="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179" fontId="0" fillId="0" borderId="2" xfId="0" applyNumberFormat="1" applyFont="1" applyFill="1" applyBorder="1" applyAlignment="1">
      <alignment vertical="center"/>
    </xf>
    <xf numFmtId="180" fontId="13" fillId="0" borderId="2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180" fontId="2" fillId="0" borderId="0" xfId="0" applyNumberFormat="1" applyFont="1" applyFill="1" applyAlignment="1">
      <alignment horizontal="center" vertical="center"/>
    </xf>
    <xf numFmtId="180" fontId="14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11" fillId="0" borderId="1" xfId="31" applyFont="1" applyFill="1" applyBorder="1" applyAlignment="1">
      <alignment horizontal="center" vertical="center" wrapText="1"/>
    </xf>
    <xf numFmtId="0" fontId="11" fillId="0" borderId="7" xfId="31" applyFont="1" applyFill="1" applyBorder="1" applyAlignment="1">
      <alignment horizontal="center" vertical="center" wrapText="1"/>
    </xf>
    <xf numFmtId="0" fontId="11" fillId="0" borderId="3" xfId="3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80" fontId="9" fillId="0" borderId="2" xfId="0" applyNumberFormat="1" applyFont="1" applyFill="1" applyBorder="1" applyAlignment="1">
      <alignment vertical="center"/>
    </xf>
    <xf numFmtId="178" fontId="9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180" fontId="0" fillId="0" borderId="2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78" fontId="9" fillId="0" borderId="2" xfId="0" applyNumberFormat="1" applyFont="1" applyFill="1" applyBorder="1" applyAlignment="1">
      <alignment horizontal="center" vertical="center"/>
    </xf>
    <xf numFmtId="180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6" fillId="0" borderId="3" xfId="31" applyFont="1" applyFill="1" applyBorder="1" applyAlignment="1">
      <alignment horizontal="center" vertical="center"/>
    </xf>
    <xf numFmtId="180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vertical="center"/>
    </xf>
    <xf numFmtId="180" fontId="2" fillId="0" borderId="2" xfId="0" applyNumberFormat="1" applyFont="1" applyFill="1" applyBorder="1" applyAlignment="1">
      <alignment horizontal="center" vertical="center"/>
    </xf>
    <xf numFmtId="180" fontId="1" fillId="0" borderId="2" xfId="0" applyNumberFormat="1" applyFont="1" applyFill="1" applyBorder="1" applyAlignment="1">
      <alignment vertical="center"/>
    </xf>
    <xf numFmtId="180" fontId="1" fillId="0" borderId="0" xfId="0" applyNumberFormat="1" applyFont="1" applyFill="1" applyAlignment="1">
      <alignment vertical="center" wrapText="1"/>
    </xf>
    <xf numFmtId="180" fontId="15" fillId="0" borderId="0" xfId="0" applyNumberFormat="1" applyFont="1" applyFill="1" applyAlignment="1">
      <alignment horizontal="center" vertical="center"/>
    </xf>
    <xf numFmtId="180" fontId="6" fillId="0" borderId="0" xfId="0" applyNumberFormat="1" applyFont="1" applyFill="1" applyAlignment="1">
      <alignment vertical="center"/>
    </xf>
    <xf numFmtId="180" fontId="11" fillId="0" borderId="1" xfId="3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80" fontId="11" fillId="0" borderId="7" xfId="31" applyNumberFormat="1" applyFont="1" applyFill="1" applyBorder="1" applyAlignment="1">
      <alignment horizontal="center" vertical="center" wrapText="1"/>
    </xf>
    <xf numFmtId="180" fontId="6" fillId="0" borderId="2" xfId="0" applyNumberFormat="1" applyFont="1" applyFill="1" applyBorder="1" applyAlignment="1">
      <alignment vertical="center"/>
    </xf>
    <xf numFmtId="178" fontId="0" fillId="0" borderId="2" xfId="0" applyNumberFormat="1" applyFont="1" applyFill="1" applyBorder="1" applyAlignment="1">
      <alignment vertical="center"/>
    </xf>
    <xf numFmtId="180" fontId="6" fillId="0" borderId="0" xfId="0" applyNumberFormat="1" applyFont="1" applyFill="1" applyBorder="1" applyAlignment="1" quotePrefix="1">
      <alignment vertical="center"/>
    </xf>
    <xf numFmtId="180" fontId="2" fillId="0" borderId="2" xfId="0" applyNumberFormat="1" applyFont="1" applyFill="1" applyBorder="1" applyAlignment="1" quotePrefix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2012年全省义务教育在校生数情况表(报省财政厅）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常规 3 3" xfId="44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2022" xfId="52"/>
    <cellStyle name="常规_Sheet1" xfId="53"/>
    <cellStyle name="常规_Sheet1_2" xfId="54"/>
    <cellStyle name="常规_Sheet1_1" xfId="55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view="pageBreakPreview" zoomScale="60" zoomScaleNormal="80" zoomScaleSheetLayoutView="60" workbookViewId="0">
      <selection activeCell="A1" sqref="$A1:$XFD65536"/>
    </sheetView>
  </sheetViews>
  <sheetFormatPr defaultColWidth="9" defaultRowHeight="14.25"/>
  <cols>
    <col min="1" max="1" width="19.5" style="1" customWidth="1"/>
    <col min="2" max="3" width="11.75" style="1" customWidth="1"/>
    <col min="4" max="15" width="10.625" style="36" customWidth="1"/>
    <col min="16" max="16" width="17.25" style="1" customWidth="1"/>
    <col min="17" max="16384" width="9" style="1"/>
  </cols>
  <sheetData>
    <row r="1" s="1" customFormat="1" ht="20.1" customHeight="1" spans="1:15">
      <c r="A1" s="37" t="s">
        <v>0</v>
      </c>
      <c r="B1" s="37"/>
      <c r="C1" s="3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ht="39.95" customHeight="1" spans="1:1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ht="29.1" customHeight="1" spans="1:15">
      <c r="A3" s="9" t="s">
        <v>2</v>
      </c>
      <c r="B3" s="38"/>
      <c r="C3" s="38"/>
      <c r="D3" s="38"/>
      <c r="E3" s="39"/>
      <c r="F3" s="1"/>
      <c r="G3" s="1"/>
      <c r="H3" s="1"/>
      <c r="I3" s="1"/>
      <c r="J3" s="1"/>
      <c r="K3" s="1"/>
      <c r="L3" s="1"/>
      <c r="M3" s="1"/>
      <c r="N3" s="1"/>
      <c r="O3" s="57" t="s">
        <v>3</v>
      </c>
    </row>
    <row r="4" s="34" customFormat="1" ht="30" customHeight="1" spans="1:15">
      <c r="A4" s="40" t="s">
        <v>4</v>
      </c>
      <c r="B4" s="41" t="s">
        <v>5</v>
      </c>
      <c r="C4" s="42" t="s">
        <v>6</v>
      </c>
      <c r="D4" s="43" t="s">
        <v>7</v>
      </c>
      <c r="E4" s="43"/>
      <c r="F4" s="43"/>
      <c r="G4" s="43"/>
      <c r="H4" s="44" t="s">
        <v>8</v>
      </c>
      <c r="I4" s="44"/>
      <c r="J4" s="44"/>
      <c r="K4" s="44"/>
      <c r="L4" s="44" t="s">
        <v>9</v>
      </c>
      <c r="M4" s="44"/>
      <c r="N4" s="44"/>
      <c r="O4" s="44"/>
    </row>
    <row r="5" s="34" customFormat="1" ht="30" customHeight="1" spans="1:15">
      <c r="A5" s="45"/>
      <c r="B5" s="46"/>
      <c r="C5" s="47"/>
      <c r="D5" s="43" t="s">
        <v>10</v>
      </c>
      <c r="E5" s="43"/>
      <c r="F5" s="43" t="s">
        <v>11</v>
      </c>
      <c r="G5" s="43"/>
      <c r="H5" s="43" t="s">
        <v>10</v>
      </c>
      <c r="I5" s="43"/>
      <c r="J5" s="43" t="s">
        <v>11</v>
      </c>
      <c r="K5" s="43"/>
      <c r="L5" s="43" t="s">
        <v>10</v>
      </c>
      <c r="M5" s="43"/>
      <c r="N5" s="43" t="s">
        <v>11</v>
      </c>
      <c r="O5" s="43"/>
    </row>
    <row r="6" ht="30" customHeight="1" spans="1:15">
      <c r="A6" s="48"/>
      <c r="B6" s="49"/>
      <c r="C6" s="50"/>
      <c r="D6" s="43" t="s">
        <v>12</v>
      </c>
      <c r="E6" s="43" t="s">
        <v>13</v>
      </c>
      <c r="F6" s="43" t="s">
        <v>12</v>
      </c>
      <c r="G6" s="43" t="s">
        <v>13</v>
      </c>
      <c r="H6" s="43" t="s">
        <v>12</v>
      </c>
      <c r="I6" s="43" t="s">
        <v>13</v>
      </c>
      <c r="J6" s="43" t="s">
        <v>12</v>
      </c>
      <c r="K6" s="43" t="s">
        <v>13</v>
      </c>
      <c r="L6" s="43" t="s">
        <v>12</v>
      </c>
      <c r="M6" s="43" t="s">
        <v>13</v>
      </c>
      <c r="N6" s="43" t="s">
        <v>12</v>
      </c>
      <c r="O6" s="43" t="s">
        <v>13</v>
      </c>
    </row>
    <row r="7" ht="24.95" customHeight="1" spans="1:15">
      <c r="A7" s="18" t="s">
        <v>14</v>
      </c>
      <c r="B7" s="51">
        <v>1019.1136</v>
      </c>
      <c r="C7" s="51">
        <v>694.0875</v>
      </c>
      <c r="D7" s="95">
        <v>236</v>
      </c>
      <c r="E7" s="95">
        <v>1091</v>
      </c>
      <c r="F7" s="95">
        <v>326</v>
      </c>
      <c r="G7" s="95">
        <v>1265</v>
      </c>
      <c r="H7" s="95">
        <v>7209</v>
      </c>
      <c r="I7" s="95">
        <v>2176</v>
      </c>
      <c r="J7" s="95">
        <v>10111</v>
      </c>
      <c r="K7" s="95">
        <v>2931</v>
      </c>
      <c r="L7" s="95">
        <v>0</v>
      </c>
      <c r="M7" s="95">
        <v>0</v>
      </c>
      <c r="N7" s="95">
        <v>0</v>
      </c>
      <c r="O7" s="95">
        <v>0</v>
      </c>
    </row>
    <row r="8" ht="24.95" customHeight="1" spans="1:15">
      <c r="A8" s="18" t="s">
        <v>15</v>
      </c>
      <c r="B8" s="51">
        <v>20.8336</v>
      </c>
      <c r="C8" s="51">
        <v>15.0375</v>
      </c>
      <c r="D8" s="95">
        <v>108</v>
      </c>
      <c r="E8" s="95">
        <v>107</v>
      </c>
      <c r="F8" s="95">
        <v>136</v>
      </c>
      <c r="G8" s="95">
        <v>118</v>
      </c>
      <c r="H8" s="95">
        <v>127</v>
      </c>
      <c r="I8" s="95">
        <v>60</v>
      </c>
      <c r="J8" s="95">
        <v>168</v>
      </c>
      <c r="K8" s="95">
        <v>78</v>
      </c>
      <c r="L8" s="95">
        <v>0</v>
      </c>
      <c r="M8" s="95">
        <v>0</v>
      </c>
      <c r="N8" s="95">
        <v>0</v>
      </c>
      <c r="O8" s="95">
        <v>0</v>
      </c>
    </row>
    <row r="9" ht="24.95" customHeight="1" spans="1:15">
      <c r="A9" s="18" t="s">
        <v>16</v>
      </c>
      <c r="B9" s="51">
        <v>114.25</v>
      </c>
      <c r="C9" s="58">
        <v>59.025</v>
      </c>
      <c r="D9" s="52">
        <v>1</v>
      </c>
      <c r="E9" s="52">
        <v>1</v>
      </c>
      <c r="F9" s="52">
        <v>5</v>
      </c>
      <c r="G9" s="52">
        <v>5</v>
      </c>
      <c r="H9" s="52">
        <v>663</v>
      </c>
      <c r="I9" s="52">
        <v>342</v>
      </c>
      <c r="J9" s="52">
        <v>680</v>
      </c>
      <c r="K9" s="52">
        <v>360</v>
      </c>
      <c r="L9" s="52">
        <v>0</v>
      </c>
      <c r="M9" s="52">
        <v>0</v>
      </c>
      <c r="N9" s="52">
        <v>0</v>
      </c>
      <c r="O9" s="52">
        <v>0</v>
      </c>
    </row>
    <row r="10" ht="24.95" customHeight="1" spans="1:15">
      <c r="A10" s="18" t="s">
        <v>17</v>
      </c>
      <c r="B10" s="51">
        <v>33.83</v>
      </c>
      <c r="C10" s="51">
        <v>33.83</v>
      </c>
      <c r="D10" s="52">
        <v>0</v>
      </c>
      <c r="E10" s="52">
        <v>0</v>
      </c>
      <c r="F10" s="52">
        <v>0</v>
      </c>
      <c r="G10" s="52">
        <v>2</v>
      </c>
      <c r="H10" s="52">
        <v>384</v>
      </c>
      <c r="I10" s="52">
        <v>195</v>
      </c>
      <c r="J10" s="52">
        <v>384</v>
      </c>
      <c r="K10" s="52">
        <v>195</v>
      </c>
      <c r="L10" s="52">
        <v>0</v>
      </c>
      <c r="M10" s="52">
        <v>0</v>
      </c>
      <c r="N10" s="52">
        <v>0</v>
      </c>
      <c r="O10" s="52">
        <v>0</v>
      </c>
    </row>
    <row r="11" ht="24.95" customHeight="1" spans="1:15">
      <c r="A11" s="18" t="s">
        <v>18</v>
      </c>
      <c r="B11" s="51">
        <v>37</v>
      </c>
      <c r="C11" s="51">
        <v>0</v>
      </c>
      <c r="D11" s="52">
        <v>0</v>
      </c>
      <c r="E11" s="52">
        <v>0</v>
      </c>
      <c r="F11" s="52">
        <v>0</v>
      </c>
      <c r="G11" s="52">
        <v>0</v>
      </c>
      <c r="H11" s="52">
        <v>543</v>
      </c>
      <c r="I11" s="52">
        <v>243</v>
      </c>
      <c r="J11" s="52">
        <v>607</v>
      </c>
      <c r="K11" s="52">
        <v>294</v>
      </c>
      <c r="L11" s="52">
        <v>0</v>
      </c>
      <c r="M11" s="52">
        <v>0</v>
      </c>
      <c r="N11" s="52">
        <v>0</v>
      </c>
      <c r="O11" s="52">
        <v>0</v>
      </c>
    </row>
    <row r="12" ht="24.95" customHeight="1" spans="1:15">
      <c r="A12" s="18" t="s">
        <v>19</v>
      </c>
      <c r="B12" s="58">
        <v>72.275</v>
      </c>
      <c r="C12" s="58">
        <v>71.475</v>
      </c>
      <c r="D12" s="52">
        <v>1</v>
      </c>
      <c r="E12" s="52">
        <v>12</v>
      </c>
      <c r="F12" s="52">
        <v>5</v>
      </c>
      <c r="G12" s="52">
        <v>16</v>
      </c>
      <c r="H12" s="52">
        <v>242</v>
      </c>
      <c r="I12" s="52">
        <v>94</v>
      </c>
      <c r="J12" s="52">
        <v>460</v>
      </c>
      <c r="K12" s="52">
        <v>178</v>
      </c>
      <c r="L12" s="52">
        <v>0</v>
      </c>
      <c r="M12" s="52">
        <v>0</v>
      </c>
      <c r="N12" s="52">
        <v>0</v>
      </c>
      <c r="O12" s="52">
        <v>0</v>
      </c>
    </row>
    <row r="13" ht="24.95" customHeight="1" spans="1:15">
      <c r="A13" s="18" t="s">
        <v>20</v>
      </c>
      <c r="B13" s="58">
        <v>100.145</v>
      </c>
      <c r="C13" s="58">
        <v>66.37</v>
      </c>
      <c r="D13" s="52">
        <v>0</v>
      </c>
      <c r="E13" s="52">
        <v>8</v>
      </c>
      <c r="F13" s="52">
        <v>0</v>
      </c>
      <c r="G13" s="52">
        <v>15</v>
      </c>
      <c r="H13" s="52">
        <v>434</v>
      </c>
      <c r="I13" s="52">
        <v>151</v>
      </c>
      <c r="J13" s="52">
        <v>725</v>
      </c>
      <c r="K13" s="52">
        <v>243</v>
      </c>
      <c r="L13" s="52">
        <v>0</v>
      </c>
      <c r="M13" s="52">
        <v>0</v>
      </c>
      <c r="N13" s="52">
        <v>0</v>
      </c>
      <c r="O13" s="52">
        <v>0</v>
      </c>
    </row>
    <row r="14" ht="24.95" customHeight="1" spans="1:15">
      <c r="A14" s="18" t="s">
        <v>21</v>
      </c>
      <c r="B14" s="51">
        <v>106.44</v>
      </c>
      <c r="C14" s="51">
        <v>13.87</v>
      </c>
      <c r="D14" s="52">
        <v>0</v>
      </c>
      <c r="E14" s="52">
        <v>36</v>
      </c>
      <c r="F14" s="52">
        <v>10</v>
      </c>
      <c r="G14" s="52">
        <v>72</v>
      </c>
      <c r="H14" s="52">
        <v>146</v>
      </c>
      <c r="I14" s="52">
        <v>53</v>
      </c>
      <c r="J14" s="52">
        <v>292</v>
      </c>
      <c r="K14" s="52">
        <v>106</v>
      </c>
      <c r="L14" s="52">
        <v>0</v>
      </c>
      <c r="M14" s="52">
        <v>0</v>
      </c>
      <c r="N14" s="52">
        <v>0</v>
      </c>
      <c r="O14" s="52">
        <v>0</v>
      </c>
    </row>
    <row r="15" ht="24.95" customHeight="1" spans="1:15">
      <c r="A15" s="18" t="s">
        <v>22</v>
      </c>
      <c r="B15" s="51">
        <v>51.28</v>
      </c>
      <c r="C15" s="51">
        <v>51.28</v>
      </c>
      <c r="D15" s="52">
        <v>95</v>
      </c>
      <c r="E15" s="52">
        <v>74</v>
      </c>
      <c r="F15" s="52">
        <v>105</v>
      </c>
      <c r="G15" s="52">
        <v>84</v>
      </c>
      <c r="H15" s="52">
        <v>337</v>
      </c>
      <c r="I15" s="52">
        <v>103</v>
      </c>
      <c r="J15" s="52">
        <v>537</v>
      </c>
      <c r="K15" s="52">
        <v>193</v>
      </c>
      <c r="L15" s="52">
        <v>0</v>
      </c>
      <c r="M15" s="52">
        <v>0</v>
      </c>
      <c r="N15" s="52">
        <v>0</v>
      </c>
      <c r="O15" s="52">
        <v>0</v>
      </c>
    </row>
    <row r="16" ht="24.95" customHeight="1" spans="1:15">
      <c r="A16" s="18" t="s">
        <v>23</v>
      </c>
      <c r="B16" s="51">
        <v>185</v>
      </c>
      <c r="C16" s="51">
        <v>90.79</v>
      </c>
      <c r="D16" s="52">
        <v>5</v>
      </c>
      <c r="E16" s="52">
        <v>17</v>
      </c>
      <c r="F16" s="52">
        <v>15</v>
      </c>
      <c r="G16" s="52">
        <v>45</v>
      </c>
      <c r="H16" s="52">
        <v>1273</v>
      </c>
      <c r="I16" s="52">
        <v>436</v>
      </c>
      <c r="J16" s="52">
        <v>2800</v>
      </c>
      <c r="K16" s="52">
        <v>750</v>
      </c>
      <c r="L16" s="52">
        <v>0</v>
      </c>
      <c r="M16" s="52">
        <v>0</v>
      </c>
      <c r="N16" s="52">
        <v>0</v>
      </c>
      <c r="O16" s="52">
        <v>0</v>
      </c>
    </row>
    <row r="17" ht="24.95" customHeight="1" spans="1:15">
      <c r="A17" s="18" t="s">
        <v>24</v>
      </c>
      <c r="B17" s="51">
        <v>50</v>
      </c>
      <c r="C17" s="51">
        <v>38.65</v>
      </c>
      <c r="D17" s="52">
        <v>0</v>
      </c>
      <c r="E17" s="52">
        <v>79</v>
      </c>
      <c r="F17" s="52">
        <v>0</v>
      </c>
      <c r="G17" s="52">
        <v>80</v>
      </c>
      <c r="H17" s="52">
        <v>436</v>
      </c>
      <c r="I17" s="52">
        <v>93</v>
      </c>
      <c r="J17" s="52">
        <v>450</v>
      </c>
      <c r="K17" s="52">
        <v>100</v>
      </c>
      <c r="L17" s="52">
        <v>0</v>
      </c>
      <c r="M17" s="52">
        <v>0</v>
      </c>
      <c r="N17" s="52">
        <v>0</v>
      </c>
      <c r="O17" s="52">
        <v>0</v>
      </c>
    </row>
    <row r="18" ht="24.95" customHeight="1" spans="1:15">
      <c r="A18" s="18" t="s">
        <v>25</v>
      </c>
      <c r="B18" s="51">
        <v>154</v>
      </c>
      <c r="C18" s="51">
        <v>159.7</v>
      </c>
      <c r="D18" s="52">
        <v>15</v>
      </c>
      <c r="E18" s="52">
        <v>398</v>
      </c>
      <c r="F18" s="52">
        <v>15</v>
      </c>
      <c r="G18" s="52">
        <v>400</v>
      </c>
      <c r="H18" s="52">
        <v>1713</v>
      </c>
      <c r="I18" s="52">
        <v>304</v>
      </c>
      <c r="J18" s="52">
        <v>1750</v>
      </c>
      <c r="K18" s="52">
        <v>310</v>
      </c>
      <c r="L18" s="52">
        <v>0</v>
      </c>
      <c r="M18" s="52">
        <v>0</v>
      </c>
      <c r="N18" s="52">
        <v>0</v>
      </c>
      <c r="O18" s="52">
        <v>0</v>
      </c>
    </row>
    <row r="19" s="1" customFormat="1" ht="24.95" customHeight="1" spans="1:15">
      <c r="A19" s="18" t="s">
        <v>26</v>
      </c>
      <c r="B19" s="51">
        <v>94.06</v>
      </c>
      <c r="C19" s="51">
        <v>94.06</v>
      </c>
      <c r="D19" s="52">
        <v>11</v>
      </c>
      <c r="E19" s="52">
        <v>359</v>
      </c>
      <c r="F19" s="52">
        <v>35</v>
      </c>
      <c r="G19" s="52">
        <v>428</v>
      </c>
      <c r="H19" s="52">
        <v>911</v>
      </c>
      <c r="I19" s="52">
        <v>102</v>
      </c>
      <c r="J19" s="52">
        <v>1258</v>
      </c>
      <c r="K19" s="52">
        <v>124</v>
      </c>
      <c r="L19" s="52">
        <v>0</v>
      </c>
      <c r="M19" s="52">
        <v>0</v>
      </c>
      <c r="N19" s="52">
        <v>0</v>
      </c>
      <c r="O19" s="52">
        <v>0</v>
      </c>
    </row>
    <row r="20" s="35" customFormat="1" ht="24.95" customHeight="1" spans="1:10">
      <c r="A20" s="35" t="s">
        <v>27</v>
      </c>
      <c r="B20" s="35" t="s">
        <v>28</v>
      </c>
      <c r="D20" s="56"/>
      <c r="E20" s="56"/>
      <c r="H20" s="56" t="s">
        <v>29</v>
      </c>
      <c r="I20" s="96" t="s">
        <v>30</v>
      </c>
      <c r="J20" s="56"/>
    </row>
    <row r="21" ht="24.95" customHeight="1" spans="1:1">
      <c r="A21" s="1" t="s">
        <v>31</v>
      </c>
    </row>
  </sheetData>
  <mergeCells count="13">
    <mergeCell ref="A2:O2"/>
    <mergeCell ref="D4:G4"/>
    <mergeCell ref="H4:K4"/>
    <mergeCell ref="L4:O4"/>
    <mergeCell ref="D5:E5"/>
    <mergeCell ref="F5:G5"/>
    <mergeCell ref="H5:I5"/>
    <mergeCell ref="J5:K5"/>
    <mergeCell ref="L5:M5"/>
    <mergeCell ref="N5:O5"/>
    <mergeCell ref="A4:A6"/>
    <mergeCell ref="B4:B6"/>
    <mergeCell ref="C4:C6"/>
  </mergeCells>
  <printOptions horizontalCentered="1"/>
  <pageMargins left="0.39" right="0.39" top="0.98" bottom="0.98" header="0.51" footer="0.51"/>
  <pageSetup paperSize="9" scale="76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workbookViewId="0">
      <selection activeCell="H13" sqref="H13"/>
    </sheetView>
  </sheetViews>
  <sheetFormatPr defaultColWidth="9" defaultRowHeight="14.25"/>
  <cols>
    <col min="1" max="1" width="13" style="1" customWidth="1"/>
    <col min="2" max="3" width="11.75" style="1" customWidth="1"/>
    <col min="4" max="15" width="10.625" style="36" customWidth="1"/>
    <col min="16" max="16384" width="9" style="1"/>
  </cols>
  <sheetData>
    <row r="1" s="1" customFormat="1" ht="20.1" customHeight="1" spans="1:15">
      <c r="A1" s="37" t="s">
        <v>0</v>
      </c>
      <c r="B1" s="37"/>
      <c r="C1" s="3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ht="39.95" customHeight="1" spans="1:15">
      <c r="A2" s="38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ht="29.1" customHeight="1" spans="1:15">
      <c r="A3" s="9" t="s">
        <v>90</v>
      </c>
      <c r="B3" s="38"/>
      <c r="C3" s="38"/>
      <c r="D3" s="38"/>
      <c r="E3" s="39"/>
      <c r="F3" s="1"/>
      <c r="G3" s="1"/>
      <c r="H3" s="1"/>
      <c r="I3" s="1"/>
      <c r="J3" s="1"/>
      <c r="K3" s="1"/>
      <c r="L3" s="1"/>
      <c r="M3" s="1"/>
      <c r="N3" s="1"/>
      <c r="O3" s="57" t="s">
        <v>3</v>
      </c>
    </row>
    <row r="4" s="34" customFormat="1" ht="30" customHeight="1" spans="1:15">
      <c r="A4" s="40" t="s">
        <v>4</v>
      </c>
      <c r="B4" s="41" t="s">
        <v>5</v>
      </c>
      <c r="C4" s="42" t="s">
        <v>6</v>
      </c>
      <c r="D4" s="43" t="s">
        <v>7</v>
      </c>
      <c r="E4" s="43"/>
      <c r="F4" s="43"/>
      <c r="G4" s="43"/>
      <c r="H4" s="44" t="s">
        <v>8</v>
      </c>
      <c r="I4" s="44"/>
      <c r="J4" s="44"/>
      <c r="K4" s="44"/>
      <c r="L4" s="44" t="s">
        <v>9</v>
      </c>
      <c r="M4" s="44"/>
      <c r="N4" s="44"/>
      <c r="O4" s="44"/>
    </row>
    <row r="5" s="34" customFormat="1" ht="30" customHeight="1" spans="1:15">
      <c r="A5" s="45"/>
      <c r="B5" s="46"/>
      <c r="C5" s="47"/>
      <c r="D5" s="43" t="s">
        <v>10</v>
      </c>
      <c r="E5" s="43"/>
      <c r="F5" s="43" t="s">
        <v>11</v>
      </c>
      <c r="G5" s="43"/>
      <c r="H5" s="43" t="s">
        <v>10</v>
      </c>
      <c r="I5" s="43"/>
      <c r="J5" s="43" t="s">
        <v>11</v>
      </c>
      <c r="K5" s="43"/>
      <c r="L5" s="43" t="s">
        <v>10</v>
      </c>
      <c r="M5" s="43"/>
      <c r="N5" s="43" t="s">
        <v>11</v>
      </c>
      <c r="O5" s="43"/>
    </row>
    <row r="6" ht="30" customHeight="1" spans="1:15">
      <c r="A6" s="48"/>
      <c r="B6" s="49"/>
      <c r="C6" s="50"/>
      <c r="D6" s="43" t="s">
        <v>12</v>
      </c>
      <c r="E6" s="43" t="s">
        <v>13</v>
      </c>
      <c r="F6" s="43" t="s">
        <v>12</v>
      </c>
      <c r="G6" s="43" t="s">
        <v>13</v>
      </c>
      <c r="H6" s="43" t="s">
        <v>12</v>
      </c>
      <c r="I6" s="43" t="s">
        <v>13</v>
      </c>
      <c r="J6" s="43" t="s">
        <v>12</v>
      </c>
      <c r="K6" s="43" t="s">
        <v>13</v>
      </c>
      <c r="L6" s="43" t="s">
        <v>12</v>
      </c>
      <c r="M6" s="43" t="s">
        <v>13</v>
      </c>
      <c r="N6" s="43" t="s">
        <v>12</v>
      </c>
      <c r="O6" s="43" t="s">
        <v>13</v>
      </c>
    </row>
    <row r="7" ht="24.95" customHeight="1" spans="1:15">
      <c r="A7" s="18" t="s">
        <v>84</v>
      </c>
      <c r="B7" s="51"/>
      <c r="C7" s="51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ht="24.95" customHeight="1" spans="1:15">
      <c r="A8" s="18" t="s">
        <v>73</v>
      </c>
      <c r="B8" s="51"/>
      <c r="C8" s="51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ht="24.95" customHeight="1" spans="1:15">
      <c r="A9" s="18" t="s">
        <v>74</v>
      </c>
      <c r="B9" s="51"/>
      <c r="C9" s="51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="1" customFormat="1" ht="24.95" customHeight="1" spans="1:15">
      <c r="A10" s="18"/>
      <c r="B10" s="53">
        <v>1.1</v>
      </c>
      <c r="C10" s="54">
        <v>1.125</v>
      </c>
      <c r="D10" s="52">
        <v>0</v>
      </c>
      <c r="E10" s="55">
        <v>7.5</v>
      </c>
      <c r="F10" s="52">
        <v>0</v>
      </c>
      <c r="G10" s="52">
        <v>7</v>
      </c>
      <c r="H10" s="52">
        <v>0</v>
      </c>
      <c r="I10" s="52">
        <v>5</v>
      </c>
      <c r="J10" s="52">
        <v>0</v>
      </c>
      <c r="K10" s="52">
        <v>5</v>
      </c>
      <c r="L10" s="52">
        <v>0</v>
      </c>
      <c r="M10" s="52">
        <v>0</v>
      </c>
      <c r="N10" s="52">
        <v>0</v>
      </c>
      <c r="O10" s="52">
        <v>0</v>
      </c>
    </row>
    <row r="11" s="35" customFormat="1" ht="24.95" customHeight="1" spans="1:10">
      <c r="A11" s="35" t="s">
        <v>91</v>
      </c>
      <c r="D11" s="56"/>
      <c r="E11" s="56"/>
      <c r="H11" s="56" t="s">
        <v>92</v>
      </c>
      <c r="I11" s="56"/>
      <c r="J11" s="56"/>
    </row>
    <row r="12" ht="24.95" customHeight="1" spans="1:1">
      <c r="A12" s="1" t="s">
        <v>31</v>
      </c>
    </row>
  </sheetData>
  <mergeCells count="13">
    <mergeCell ref="A2:O2"/>
    <mergeCell ref="D4:G4"/>
    <mergeCell ref="H4:K4"/>
    <mergeCell ref="L4:O4"/>
    <mergeCell ref="D5:E5"/>
    <mergeCell ref="F5:G5"/>
    <mergeCell ref="H5:I5"/>
    <mergeCell ref="J5:K5"/>
    <mergeCell ref="L5:M5"/>
    <mergeCell ref="N5:O5"/>
    <mergeCell ref="A4:A6"/>
    <mergeCell ref="B4:B6"/>
    <mergeCell ref="C4:C6"/>
  </mergeCells>
  <pageMargins left="0.75" right="0.75" top="1" bottom="1" header="0.5" footer="0.5"/>
  <pageSetup paperSize="9" scale="80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6"/>
  <sheetViews>
    <sheetView tabSelected="1" workbookViewId="0">
      <pane xSplit="1" topLeftCell="E1" activePane="topRight" state="frozen"/>
      <selection/>
      <selection pane="topRight" activeCell="N10" sqref="N10"/>
    </sheetView>
  </sheetViews>
  <sheetFormatPr defaultColWidth="9" defaultRowHeight="14.25"/>
  <cols>
    <col min="1" max="1" width="13.125" style="1" customWidth="1"/>
    <col min="2" max="2" width="8.03333333333333" style="3" customWidth="1"/>
    <col min="3" max="3" width="8.90833333333333" style="3" customWidth="1"/>
    <col min="4" max="4" width="8.95833333333333" style="3" customWidth="1"/>
    <col min="5" max="5" width="9.01666666666667" style="3" customWidth="1"/>
    <col min="6" max="6" width="10.9916666666667" style="4" customWidth="1"/>
    <col min="7" max="7" width="12.3333333333333" style="4" customWidth="1"/>
    <col min="8" max="8" width="11.5333333333333" style="4" customWidth="1"/>
    <col min="9" max="9" width="11.2583333333333" style="4" customWidth="1"/>
    <col min="10" max="10" width="8.49166666666667" style="3" hidden="1" customWidth="1"/>
    <col min="11" max="11" width="9.55833333333333" style="3" hidden="1" customWidth="1"/>
    <col min="12" max="12" width="10.175" style="4" hidden="1" customWidth="1"/>
    <col min="13" max="13" width="9.84166666666667" style="4" hidden="1" customWidth="1"/>
    <col min="14" max="14" width="14.6" style="4" customWidth="1"/>
    <col min="15" max="15" width="10.8166666666667" style="4" customWidth="1"/>
    <col min="16" max="16" width="12.5583333333333" style="4" customWidth="1"/>
    <col min="17" max="17" width="9.875" style="5" customWidth="1"/>
    <col min="18" max="18" width="8.94166666666667" style="5" customWidth="1"/>
    <col min="19" max="19" width="9.00833333333333" style="5" customWidth="1"/>
    <col min="20" max="20" width="13.5833333333333" style="5" customWidth="1"/>
    <col min="21" max="21" width="10.8333333333333" style="1" customWidth="1"/>
    <col min="22" max="16384" width="9" style="1"/>
  </cols>
  <sheetData>
    <row r="1" s="1" customFormat="1" ht="24" customHeight="1" spans="1:20">
      <c r="A1" s="6" t="s">
        <v>93</v>
      </c>
      <c r="B1" s="3"/>
      <c r="C1" s="3"/>
      <c r="D1" s="3"/>
      <c r="E1" s="3"/>
      <c r="F1" s="4"/>
      <c r="G1" s="4"/>
      <c r="H1" s="4"/>
      <c r="I1" s="4"/>
      <c r="J1" s="3"/>
      <c r="K1" s="3"/>
      <c r="L1" s="4"/>
      <c r="M1" s="4"/>
      <c r="N1" s="4"/>
      <c r="O1" s="4"/>
      <c r="P1" s="4"/>
      <c r="Q1" s="5"/>
      <c r="R1" s="5"/>
      <c r="S1" s="5"/>
      <c r="T1" s="5"/>
    </row>
    <row r="2" s="1" customFormat="1" ht="7" customHeight="1" spans="1:20">
      <c r="A2" s="7"/>
      <c r="B2" s="3"/>
      <c r="C2" s="3"/>
      <c r="D2" s="3"/>
      <c r="E2" s="3"/>
      <c r="F2" s="4"/>
      <c r="G2" s="4"/>
      <c r="H2" s="4"/>
      <c r="I2" s="4"/>
      <c r="J2" s="3"/>
      <c r="K2" s="3"/>
      <c r="L2" s="4"/>
      <c r="M2" s="4"/>
      <c r="N2" s="4"/>
      <c r="O2" s="4"/>
      <c r="P2" s="4"/>
      <c r="Q2" s="5"/>
      <c r="R2" s="5"/>
      <c r="S2" s="5"/>
      <c r="T2" s="5"/>
    </row>
    <row r="3" ht="36" customHeight="1" spans="1:21">
      <c r="A3" s="8" t="s">
        <v>94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26"/>
      <c r="R3" s="26"/>
      <c r="S3" s="26"/>
      <c r="T3" s="26"/>
      <c r="U3" s="8"/>
    </row>
    <row r="4" s="1" customFormat="1" ht="18" customHeight="1" spans="1:21">
      <c r="A4" s="9"/>
      <c r="B4" s="10"/>
      <c r="C4" s="11"/>
      <c r="D4" s="12"/>
      <c r="E4" s="12"/>
      <c r="F4" s="13"/>
      <c r="G4" s="13"/>
      <c r="H4" s="13"/>
      <c r="I4" s="13"/>
      <c r="J4" s="12"/>
      <c r="K4" s="12"/>
      <c r="L4" s="13"/>
      <c r="Q4" s="5"/>
      <c r="R4" s="5"/>
      <c r="S4" s="5"/>
      <c r="T4" s="5"/>
      <c r="U4" s="27" t="s">
        <v>3</v>
      </c>
    </row>
    <row r="5" s="2" customFormat="1" ht="50" customHeight="1" spans="1:21">
      <c r="A5" s="14" t="s">
        <v>4</v>
      </c>
      <c r="B5" s="15" t="s">
        <v>95</v>
      </c>
      <c r="C5" s="15"/>
      <c r="D5" s="15" t="s">
        <v>96</v>
      </c>
      <c r="E5" s="15"/>
      <c r="F5" s="16" t="s">
        <v>97</v>
      </c>
      <c r="G5" s="16"/>
      <c r="H5" s="16" t="s">
        <v>98</v>
      </c>
      <c r="I5" s="16"/>
      <c r="J5" s="15" t="s">
        <v>99</v>
      </c>
      <c r="K5" s="15"/>
      <c r="L5" s="16" t="s">
        <v>100</v>
      </c>
      <c r="M5" s="16"/>
      <c r="N5" s="21" t="s">
        <v>101</v>
      </c>
      <c r="O5" s="22" t="s">
        <v>102</v>
      </c>
      <c r="P5" s="22" t="s">
        <v>103</v>
      </c>
      <c r="Q5" s="28" t="s">
        <v>104</v>
      </c>
      <c r="R5" s="29"/>
      <c r="S5" s="30"/>
      <c r="T5" s="22" t="s">
        <v>105</v>
      </c>
      <c r="U5" s="22" t="s">
        <v>106</v>
      </c>
    </row>
    <row r="6" ht="20" customHeight="1" spans="1:21">
      <c r="A6" s="17"/>
      <c r="B6" s="15" t="s">
        <v>12</v>
      </c>
      <c r="C6" s="15" t="s">
        <v>13</v>
      </c>
      <c r="D6" s="15" t="s">
        <v>12</v>
      </c>
      <c r="E6" s="15" t="s">
        <v>13</v>
      </c>
      <c r="F6" s="16" t="s">
        <v>12</v>
      </c>
      <c r="G6" s="16" t="s">
        <v>13</v>
      </c>
      <c r="H6" s="16" t="s">
        <v>12</v>
      </c>
      <c r="I6" s="16" t="s">
        <v>13</v>
      </c>
      <c r="J6" s="16" t="s">
        <v>12</v>
      </c>
      <c r="K6" s="16" t="s">
        <v>13</v>
      </c>
      <c r="L6" s="16" t="s">
        <v>12</v>
      </c>
      <c r="M6" s="16" t="s">
        <v>13</v>
      </c>
      <c r="N6" s="21"/>
      <c r="O6" s="23"/>
      <c r="P6" s="23"/>
      <c r="Q6" s="31" t="s">
        <v>107</v>
      </c>
      <c r="R6" s="31" t="s">
        <v>108</v>
      </c>
      <c r="S6" s="31" t="s">
        <v>109</v>
      </c>
      <c r="T6" s="23"/>
      <c r="U6" s="23"/>
    </row>
    <row r="7" ht="20" customHeight="1" spans="1:21">
      <c r="A7" s="17"/>
      <c r="B7" s="15" t="s">
        <v>110</v>
      </c>
      <c r="C7" s="15" t="s">
        <v>111</v>
      </c>
      <c r="D7" s="15" t="s">
        <v>112</v>
      </c>
      <c r="E7" s="15" t="s">
        <v>113</v>
      </c>
      <c r="F7" s="16" t="s">
        <v>114</v>
      </c>
      <c r="G7" s="16" t="s">
        <v>115</v>
      </c>
      <c r="H7" s="16" t="s">
        <v>116</v>
      </c>
      <c r="I7" s="16" t="s">
        <v>117</v>
      </c>
      <c r="J7" s="16" t="s">
        <v>118</v>
      </c>
      <c r="K7" s="16" t="s">
        <v>119</v>
      </c>
      <c r="L7" s="16" t="s">
        <v>120</v>
      </c>
      <c r="M7" s="16" t="s">
        <v>121</v>
      </c>
      <c r="N7" s="24" t="s">
        <v>122</v>
      </c>
      <c r="O7" s="25" t="s">
        <v>123</v>
      </c>
      <c r="P7" s="25" t="s">
        <v>124</v>
      </c>
      <c r="Q7" s="32" t="s">
        <v>125</v>
      </c>
      <c r="R7" s="32" t="s">
        <v>126</v>
      </c>
      <c r="S7" s="32" t="s">
        <v>127</v>
      </c>
      <c r="T7" s="25" t="s">
        <v>128</v>
      </c>
      <c r="U7" s="25" t="s">
        <v>129</v>
      </c>
    </row>
    <row r="8" ht="24.95" customHeight="1" spans="1:21">
      <c r="A8" s="18" t="s">
        <v>130</v>
      </c>
      <c r="B8" s="19">
        <f t="shared" ref="B8:I8" si="0">SUM(B9:B16)</f>
        <v>147</v>
      </c>
      <c r="C8" s="19">
        <f t="shared" si="0"/>
        <v>3509</v>
      </c>
      <c r="D8" s="19">
        <f t="shared" si="0"/>
        <v>7757</v>
      </c>
      <c r="E8" s="19">
        <f t="shared" si="0"/>
        <v>1553</v>
      </c>
      <c r="F8" s="20">
        <f t="shared" si="0"/>
        <v>14.7</v>
      </c>
      <c r="G8" s="20">
        <f t="shared" si="0"/>
        <v>438.625</v>
      </c>
      <c r="H8" s="20">
        <f t="shared" si="0"/>
        <v>387.85</v>
      </c>
      <c r="I8" s="20">
        <f t="shared" si="0"/>
        <v>116.475</v>
      </c>
      <c r="J8" s="19"/>
      <c r="K8" s="19"/>
      <c r="L8" s="20"/>
      <c r="M8" s="20"/>
      <c r="N8" s="20">
        <f t="shared" ref="N8:U8" si="1">SUM(N9:N16)</f>
        <v>957.65</v>
      </c>
      <c r="O8" s="20">
        <f t="shared" si="1"/>
        <v>418.61</v>
      </c>
      <c r="P8" s="20">
        <f t="shared" si="1"/>
        <v>539.04</v>
      </c>
      <c r="Q8" s="33">
        <f t="shared" si="1"/>
        <v>508</v>
      </c>
      <c r="R8" s="33">
        <f t="shared" si="1"/>
        <v>246</v>
      </c>
      <c r="S8" s="33">
        <f t="shared" si="1"/>
        <v>262</v>
      </c>
      <c r="T8" s="20">
        <f t="shared" si="1"/>
        <v>82.6325</v>
      </c>
      <c r="U8" s="20">
        <f t="shared" si="1"/>
        <v>51.5925</v>
      </c>
    </row>
    <row r="9" ht="24.95" customHeight="1" spans="1:21">
      <c r="A9" s="18" t="s">
        <v>131</v>
      </c>
      <c r="B9" s="19">
        <v>10</v>
      </c>
      <c r="C9" s="19">
        <v>25</v>
      </c>
      <c r="D9" s="19">
        <v>150</v>
      </c>
      <c r="E9" s="19">
        <v>85</v>
      </c>
      <c r="F9" s="20">
        <f t="shared" ref="F8:F16" si="2">B9*0.1</f>
        <v>1</v>
      </c>
      <c r="G9" s="20">
        <f t="shared" ref="G8:G16" si="3">C9*0.125</f>
        <v>3.125</v>
      </c>
      <c r="H9" s="20">
        <f t="shared" ref="H8:H16" si="4">D9*0.05</f>
        <v>7.5</v>
      </c>
      <c r="I9" s="20">
        <f t="shared" ref="I8:I16" si="5">E9*0.075</f>
        <v>6.375</v>
      </c>
      <c r="J9" s="19"/>
      <c r="K9" s="19"/>
      <c r="L9" s="20"/>
      <c r="M9" s="20"/>
      <c r="N9" s="20">
        <f t="shared" ref="N8:N16" si="6">F9+G9+H9+I9+L9+M9</f>
        <v>18</v>
      </c>
      <c r="O9" s="20">
        <v>0.812499999999999</v>
      </c>
      <c r="P9" s="20">
        <f t="shared" ref="P8:P16" si="7">N9-O9</f>
        <v>17.1875</v>
      </c>
      <c r="Q9" s="33">
        <f t="shared" ref="Q8:Q16" si="8">ROUNDUP(IF(P9&gt;0,P9*0.855,0),0)</f>
        <v>15</v>
      </c>
      <c r="R9" s="33">
        <f t="shared" ref="R8:R16" si="9">ROUND(Q9*0.485,0)</f>
        <v>7</v>
      </c>
      <c r="S9" s="33">
        <f t="shared" ref="S8:S16" si="10">Q9-R9</f>
        <v>8</v>
      </c>
      <c r="T9" s="20">
        <f t="shared" ref="T8:T16" si="11">IF(P9-Q9&gt;0,P9-Q9,"")</f>
        <v>2.1875</v>
      </c>
      <c r="U9" s="20" t="str">
        <f t="shared" ref="U8:U16" si="12">IF(P9&lt;0,-P9,"")</f>
        <v/>
      </c>
    </row>
    <row r="10" ht="24.95" customHeight="1" spans="1:21">
      <c r="A10" s="18" t="s">
        <v>132</v>
      </c>
      <c r="B10" s="19">
        <v>0</v>
      </c>
      <c r="C10" s="19">
        <v>70</v>
      </c>
      <c r="D10" s="19">
        <v>695</v>
      </c>
      <c r="E10" s="19">
        <v>330</v>
      </c>
      <c r="F10" s="20">
        <f t="shared" si="2"/>
        <v>0</v>
      </c>
      <c r="G10" s="20">
        <f t="shared" si="3"/>
        <v>8.75</v>
      </c>
      <c r="H10" s="20">
        <f t="shared" si="4"/>
        <v>34.75</v>
      </c>
      <c r="I10" s="20">
        <f t="shared" si="5"/>
        <v>24.75</v>
      </c>
      <c r="J10" s="19"/>
      <c r="K10" s="19"/>
      <c r="L10" s="20"/>
      <c r="M10" s="20"/>
      <c r="N10" s="20">
        <f t="shared" si="6"/>
        <v>68.25</v>
      </c>
      <c r="O10" s="20">
        <v>55.1625</v>
      </c>
      <c r="P10" s="20">
        <f t="shared" si="7"/>
        <v>13.0875</v>
      </c>
      <c r="Q10" s="33">
        <f t="shared" si="8"/>
        <v>12</v>
      </c>
      <c r="R10" s="33">
        <f t="shared" si="9"/>
        <v>6</v>
      </c>
      <c r="S10" s="33">
        <f t="shared" si="10"/>
        <v>6</v>
      </c>
      <c r="T10" s="20">
        <f t="shared" si="11"/>
        <v>1.0875</v>
      </c>
      <c r="U10" s="20" t="str">
        <f t="shared" si="12"/>
        <v/>
      </c>
    </row>
    <row r="11" ht="24.95" customHeight="1" spans="1:21">
      <c r="A11" s="18" t="s">
        <v>133</v>
      </c>
      <c r="B11" s="19">
        <v>3</v>
      </c>
      <c r="C11" s="19">
        <v>2</v>
      </c>
      <c r="D11" s="19">
        <v>352</v>
      </c>
      <c r="E11" s="19">
        <v>173</v>
      </c>
      <c r="F11" s="20">
        <f t="shared" si="2"/>
        <v>0.3</v>
      </c>
      <c r="G11" s="20">
        <f t="shared" si="3"/>
        <v>0.25</v>
      </c>
      <c r="H11" s="20">
        <f t="shared" si="4"/>
        <v>17.6</v>
      </c>
      <c r="I11" s="20">
        <f t="shared" si="5"/>
        <v>12.975</v>
      </c>
      <c r="J11" s="19"/>
      <c r="K11" s="19"/>
      <c r="L11" s="20"/>
      <c r="M11" s="20"/>
      <c r="N11" s="20">
        <f t="shared" si="6"/>
        <v>31.125</v>
      </c>
      <c r="O11" s="20">
        <v>2.775</v>
      </c>
      <c r="P11" s="20">
        <f t="shared" si="7"/>
        <v>28.35</v>
      </c>
      <c r="Q11" s="33">
        <f t="shared" si="8"/>
        <v>25</v>
      </c>
      <c r="R11" s="33">
        <f t="shared" si="9"/>
        <v>12</v>
      </c>
      <c r="S11" s="33">
        <f t="shared" si="10"/>
        <v>13</v>
      </c>
      <c r="T11" s="20">
        <f t="shared" si="11"/>
        <v>3.35</v>
      </c>
      <c r="U11" s="20" t="str">
        <f t="shared" si="12"/>
        <v/>
      </c>
    </row>
    <row r="12" ht="24.95" customHeight="1" spans="1:21">
      <c r="A12" s="18" t="s">
        <v>134</v>
      </c>
      <c r="B12" s="19">
        <v>5</v>
      </c>
      <c r="C12" s="19">
        <v>145</v>
      </c>
      <c r="D12" s="19">
        <v>1000</v>
      </c>
      <c r="E12" s="19">
        <v>450</v>
      </c>
      <c r="F12" s="20">
        <f t="shared" si="2"/>
        <v>0.5</v>
      </c>
      <c r="G12" s="20">
        <f t="shared" si="3"/>
        <v>18.125</v>
      </c>
      <c r="H12" s="20">
        <f t="shared" si="4"/>
        <v>50</v>
      </c>
      <c r="I12" s="20">
        <f t="shared" si="5"/>
        <v>33.75</v>
      </c>
      <c r="J12" s="19"/>
      <c r="K12" s="19"/>
      <c r="L12" s="20"/>
      <c r="M12" s="20"/>
      <c r="N12" s="20">
        <f t="shared" si="6"/>
        <v>102.375</v>
      </c>
      <c r="O12" s="20">
        <v>153.9675</v>
      </c>
      <c r="P12" s="20">
        <f t="shared" si="7"/>
        <v>-51.5925</v>
      </c>
      <c r="Q12" s="33">
        <f t="shared" si="8"/>
        <v>0</v>
      </c>
      <c r="R12" s="33">
        <f t="shared" si="9"/>
        <v>0</v>
      </c>
      <c r="S12" s="33">
        <f t="shared" si="10"/>
        <v>0</v>
      </c>
      <c r="T12" s="20" t="str">
        <f t="shared" si="11"/>
        <v/>
      </c>
      <c r="U12" s="20">
        <f t="shared" si="12"/>
        <v>51.5925</v>
      </c>
    </row>
    <row r="13" ht="24.95" customHeight="1" spans="1:21">
      <c r="A13" s="18" t="s">
        <v>135</v>
      </c>
      <c r="B13" s="19">
        <v>100</v>
      </c>
      <c r="C13" s="19">
        <v>1500</v>
      </c>
      <c r="D13" s="19">
        <v>2450</v>
      </c>
      <c r="E13" s="19">
        <v>200</v>
      </c>
      <c r="F13" s="20">
        <f t="shared" si="2"/>
        <v>10</v>
      </c>
      <c r="G13" s="20">
        <f t="shared" si="3"/>
        <v>187.5</v>
      </c>
      <c r="H13" s="20">
        <f t="shared" si="4"/>
        <v>122.5</v>
      </c>
      <c r="I13" s="20">
        <f t="shared" si="5"/>
        <v>15</v>
      </c>
      <c r="J13" s="19"/>
      <c r="K13" s="19"/>
      <c r="L13" s="20"/>
      <c r="M13" s="20"/>
      <c r="N13" s="20">
        <f t="shared" si="6"/>
        <v>335</v>
      </c>
      <c r="O13" s="20"/>
      <c r="P13" s="20">
        <f t="shared" si="7"/>
        <v>335</v>
      </c>
      <c r="Q13" s="33">
        <f t="shared" si="8"/>
        <v>287</v>
      </c>
      <c r="R13" s="33">
        <f t="shared" si="9"/>
        <v>139</v>
      </c>
      <c r="S13" s="33">
        <f t="shared" si="10"/>
        <v>148</v>
      </c>
      <c r="T13" s="20">
        <f t="shared" si="11"/>
        <v>48</v>
      </c>
      <c r="U13" s="20" t="str">
        <f t="shared" si="12"/>
        <v/>
      </c>
    </row>
    <row r="14" ht="24.95" customHeight="1" spans="1:21">
      <c r="A14" s="18" t="s">
        <v>136</v>
      </c>
      <c r="B14" s="19">
        <v>0</v>
      </c>
      <c r="C14" s="19">
        <v>400</v>
      </c>
      <c r="D14" s="19">
        <v>900</v>
      </c>
      <c r="E14" s="19">
        <v>200</v>
      </c>
      <c r="F14" s="20">
        <f t="shared" si="2"/>
        <v>0</v>
      </c>
      <c r="G14" s="20">
        <f t="shared" si="3"/>
        <v>50</v>
      </c>
      <c r="H14" s="20">
        <f t="shared" si="4"/>
        <v>45</v>
      </c>
      <c r="I14" s="20">
        <f t="shared" si="5"/>
        <v>15</v>
      </c>
      <c r="J14" s="19"/>
      <c r="K14" s="19"/>
      <c r="L14" s="20"/>
      <c r="M14" s="20"/>
      <c r="N14" s="20">
        <f t="shared" si="6"/>
        <v>110</v>
      </c>
      <c r="O14" s="20">
        <v>86.7525</v>
      </c>
      <c r="P14" s="20">
        <f t="shared" si="7"/>
        <v>23.2475</v>
      </c>
      <c r="Q14" s="33">
        <f t="shared" si="8"/>
        <v>20</v>
      </c>
      <c r="R14" s="33">
        <f t="shared" si="9"/>
        <v>10</v>
      </c>
      <c r="S14" s="33">
        <f t="shared" si="10"/>
        <v>10</v>
      </c>
      <c r="T14" s="20">
        <f t="shared" si="11"/>
        <v>3.2475</v>
      </c>
      <c r="U14" s="20" t="str">
        <f t="shared" si="12"/>
        <v/>
      </c>
    </row>
    <row r="15" ht="24.95" customHeight="1" spans="1:21">
      <c r="A15" s="18" t="s">
        <v>137</v>
      </c>
      <c r="B15" s="19">
        <v>20</v>
      </c>
      <c r="C15" s="19">
        <v>650</v>
      </c>
      <c r="D15" s="19">
        <v>860</v>
      </c>
      <c r="E15" s="19">
        <v>60</v>
      </c>
      <c r="F15" s="20">
        <f t="shared" si="2"/>
        <v>2</v>
      </c>
      <c r="G15" s="20">
        <f t="shared" si="3"/>
        <v>81.25</v>
      </c>
      <c r="H15" s="20">
        <f t="shared" si="4"/>
        <v>43</v>
      </c>
      <c r="I15" s="20">
        <f t="shared" si="5"/>
        <v>4.5</v>
      </c>
      <c r="J15" s="19"/>
      <c r="K15" s="19"/>
      <c r="L15" s="20"/>
      <c r="M15" s="20"/>
      <c r="N15" s="20">
        <f t="shared" si="6"/>
        <v>130.75</v>
      </c>
      <c r="O15" s="20">
        <v>119.14</v>
      </c>
      <c r="P15" s="20">
        <f t="shared" si="7"/>
        <v>11.61</v>
      </c>
      <c r="Q15" s="33">
        <f t="shared" si="8"/>
        <v>10</v>
      </c>
      <c r="R15" s="33">
        <f t="shared" si="9"/>
        <v>5</v>
      </c>
      <c r="S15" s="33">
        <f t="shared" si="10"/>
        <v>5</v>
      </c>
      <c r="T15" s="20">
        <f t="shared" si="11"/>
        <v>1.61</v>
      </c>
      <c r="U15" s="20" t="str">
        <f t="shared" si="12"/>
        <v/>
      </c>
    </row>
    <row r="16" ht="24.95" customHeight="1" spans="1:21">
      <c r="A16" s="18" t="s">
        <v>138</v>
      </c>
      <c r="B16" s="19">
        <v>9</v>
      </c>
      <c r="C16" s="19">
        <v>717</v>
      </c>
      <c r="D16" s="19">
        <v>1350</v>
      </c>
      <c r="E16" s="19">
        <v>55</v>
      </c>
      <c r="F16" s="20">
        <f t="shared" si="2"/>
        <v>0.9</v>
      </c>
      <c r="G16" s="20">
        <f t="shared" si="3"/>
        <v>89.625</v>
      </c>
      <c r="H16" s="20">
        <f t="shared" si="4"/>
        <v>67.5</v>
      </c>
      <c r="I16" s="20">
        <f t="shared" si="5"/>
        <v>4.125</v>
      </c>
      <c r="J16" s="19"/>
      <c r="K16" s="19"/>
      <c r="L16" s="20"/>
      <c r="M16" s="20"/>
      <c r="N16" s="20">
        <f t="shared" si="6"/>
        <v>162.15</v>
      </c>
      <c r="O16" s="20"/>
      <c r="P16" s="20">
        <f t="shared" si="7"/>
        <v>162.15</v>
      </c>
      <c r="Q16" s="33">
        <f t="shared" si="8"/>
        <v>139</v>
      </c>
      <c r="R16" s="33">
        <f t="shared" si="9"/>
        <v>67</v>
      </c>
      <c r="S16" s="33">
        <f t="shared" si="10"/>
        <v>72</v>
      </c>
      <c r="T16" s="20">
        <f t="shared" si="11"/>
        <v>23.15</v>
      </c>
      <c r="U16" s="20" t="str">
        <f t="shared" si="12"/>
        <v/>
      </c>
    </row>
  </sheetData>
  <autoFilter ref="A7:U16">
    <extLst/>
  </autoFilter>
  <mergeCells count="14">
    <mergeCell ref="A3:U3"/>
    <mergeCell ref="B5:C5"/>
    <mergeCell ref="D5:E5"/>
    <mergeCell ref="F5:G5"/>
    <mergeCell ref="H5:I5"/>
    <mergeCell ref="J5:K5"/>
    <mergeCell ref="L5:M5"/>
    <mergeCell ref="Q5:S5"/>
    <mergeCell ref="A5:A6"/>
    <mergeCell ref="N5:N6"/>
    <mergeCell ref="O5:O6"/>
    <mergeCell ref="P5:P6"/>
    <mergeCell ref="T5:T6"/>
    <mergeCell ref="U5:U6"/>
  </mergeCells>
  <printOptions horizontalCentered="1"/>
  <pageMargins left="0.590277777777778" right="0.594444444444444" top="0.704166666666667" bottom="0.590277777777778" header="0.279166666666667" footer="0.200694444444444"/>
  <pageSetup paperSize="9" scale="74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"/>
  <sheetViews>
    <sheetView workbookViewId="0">
      <pane xSplit="1" ySplit="6" topLeftCell="B7" activePane="bottomRight" state="frozen"/>
      <selection/>
      <selection pane="topRight"/>
      <selection pane="bottomLeft"/>
      <selection pane="bottomRight" activeCell="A1" sqref="$A1:$XFD65536"/>
    </sheetView>
  </sheetViews>
  <sheetFormatPr defaultColWidth="9" defaultRowHeight="14.25"/>
  <cols>
    <col min="1" max="1" width="11.75" style="1" customWidth="1"/>
    <col min="2" max="2" width="10.625" style="79" customWidth="1"/>
    <col min="3" max="3" width="10.625" style="1" customWidth="1"/>
    <col min="4" max="12" width="9.625" style="79" customWidth="1"/>
    <col min="13" max="16384" width="9" style="1"/>
  </cols>
  <sheetData>
    <row r="1" s="1" customFormat="1" ht="20.1" customHeight="1" spans="1:12">
      <c r="A1" s="37" t="s">
        <v>32</v>
      </c>
      <c r="B1" s="88"/>
      <c r="C1" s="37"/>
      <c r="D1" s="79"/>
      <c r="E1" s="79"/>
      <c r="F1" s="79"/>
      <c r="G1" s="79"/>
      <c r="H1" s="79"/>
      <c r="I1" s="79"/>
      <c r="J1" s="79"/>
      <c r="K1" s="79"/>
      <c r="L1" s="79"/>
    </row>
    <row r="2" ht="39.95" customHeight="1" spans="1:12">
      <c r="A2" s="80" t="s">
        <v>33</v>
      </c>
      <c r="B2" s="89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ht="29" customHeight="1" spans="1:12">
      <c r="A3" s="9" t="s">
        <v>2</v>
      </c>
      <c r="B3" s="90"/>
      <c r="C3" s="9"/>
      <c r="D3" s="38"/>
      <c r="E3" s="38"/>
      <c r="F3" s="9"/>
      <c r="G3" s="38"/>
      <c r="H3" s="38"/>
      <c r="I3" s="38"/>
      <c r="J3" s="38"/>
      <c r="K3" s="38"/>
      <c r="L3" s="39" t="s">
        <v>34</v>
      </c>
    </row>
    <row r="4" s="34" customFormat="1" ht="20" customHeight="1" spans="1:12">
      <c r="A4" s="40" t="s">
        <v>4</v>
      </c>
      <c r="B4" s="91" t="s">
        <v>35</v>
      </c>
      <c r="C4" s="40" t="s">
        <v>36</v>
      </c>
      <c r="D4" s="92" t="s">
        <v>37</v>
      </c>
      <c r="E4" s="81" t="s">
        <v>38</v>
      </c>
      <c r="F4" s="81" t="s">
        <v>39</v>
      </c>
      <c r="G4" s="81" t="s">
        <v>40</v>
      </c>
      <c r="H4" s="81"/>
      <c r="I4" s="81" t="s">
        <v>41</v>
      </c>
      <c r="J4" s="81"/>
      <c r="K4" s="81" t="s">
        <v>42</v>
      </c>
      <c r="L4" s="81"/>
    </row>
    <row r="5" s="34" customFormat="1" ht="42" customHeight="1" spans="1:12">
      <c r="A5" s="45"/>
      <c r="B5" s="93"/>
      <c r="C5" s="45"/>
      <c r="D5" s="92"/>
      <c r="E5" s="81"/>
      <c r="F5" s="81"/>
      <c r="G5" s="81" t="s">
        <v>43</v>
      </c>
      <c r="H5" s="92" t="s">
        <v>44</v>
      </c>
      <c r="I5" s="81" t="s">
        <v>43</v>
      </c>
      <c r="J5" s="92" t="s">
        <v>44</v>
      </c>
      <c r="K5" s="81" t="s">
        <v>43</v>
      </c>
      <c r="L5" s="92" t="s">
        <v>44</v>
      </c>
    </row>
    <row r="6" ht="24.95" customHeight="1" spans="1:12">
      <c r="A6" s="84" t="s">
        <v>45</v>
      </c>
      <c r="B6" s="87">
        <f t="shared" ref="B6:L6" si="0">SUM(B7:B9)</f>
        <v>0</v>
      </c>
      <c r="C6" s="85">
        <f>SUM(D6:L6)</f>
        <v>0</v>
      </c>
      <c r="D6" s="85">
        <f t="shared" si="0"/>
        <v>0</v>
      </c>
      <c r="E6" s="85">
        <f t="shared" si="0"/>
        <v>0</v>
      </c>
      <c r="F6" s="85">
        <f t="shared" si="0"/>
        <v>0</v>
      </c>
      <c r="G6" s="85">
        <f t="shared" si="0"/>
        <v>0</v>
      </c>
      <c r="H6" s="85">
        <f t="shared" si="0"/>
        <v>0</v>
      </c>
      <c r="I6" s="85">
        <f t="shared" si="0"/>
        <v>0</v>
      </c>
      <c r="J6" s="85">
        <f t="shared" si="0"/>
        <v>0</v>
      </c>
      <c r="K6" s="85">
        <f t="shared" si="0"/>
        <v>0</v>
      </c>
      <c r="L6" s="85">
        <f t="shared" si="0"/>
        <v>0</v>
      </c>
    </row>
    <row r="7" ht="24.95" customHeight="1" spans="1:12">
      <c r="A7" s="84" t="s">
        <v>46</v>
      </c>
      <c r="B7" s="94"/>
      <c r="C7" s="85"/>
      <c r="D7" s="85"/>
      <c r="E7" s="85"/>
      <c r="F7" s="85"/>
      <c r="G7" s="85"/>
      <c r="H7" s="85"/>
      <c r="I7" s="85"/>
      <c r="J7" s="85"/>
      <c r="K7" s="85"/>
      <c r="L7" s="85"/>
    </row>
    <row r="8" ht="24.95" customHeight="1" spans="1:12">
      <c r="A8" s="84" t="s">
        <v>47</v>
      </c>
      <c r="B8" s="94"/>
      <c r="C8" s="85"/>
      <c r="D8" s="85"/>
      <c r="E8" s="85"/>
      <c r="F8" s="85"/>
      <c r="G8" s="85"/>
      <c r="H8" s="85"/>
      <c r="I8" s="85"/>
      <c r="J8" s="85"/>
      <c r="K8" s="85"/>
      <c r="L8" s="85"/>
    </row>
    <row r="9" ht="24.95" customHeight="1" spans="1:12">
      <c r="A9" s="84" t="s">
        <v>48</v>
      </c>
      <c r="B9" s="94"/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="35" customFormat="1" ht="24.95" customHeight="1" spans="1:12">
      <c r="A10" s="35" t="s">
        <v>27</v>
      </c>
      <c r="B10" s="56"/>
      <c r="D10" s="56"/>
      <c r="E10" s="56"/>
      <c r="G10" s="56" t="s">
        <v>29</v>
      </c>
      <c r="H10" s="56"/>
      <c r="I10" s="56"/>
      <c r="J10" s="56"/>
      <c r="K10" s="56"/>
      <c r="L10" s="56"/>
    </row>
    <row r="11" s="1" customFormat="1" ht="24.95" customHeight="1" spans="1:12">
      <c r="A11" s="9" t="s">
        <v>49</v>
      </c>
      <c r="B11" s="90"/>
      <c r="C11" s="9"/>
      <c r="D11" s="9"/>
      <c r="E11" s="9"/>
      <c r="F11" s="9"/>
      <c r="G11" s="9"/>
      <c r="H11" s="9"/>
      <c r="I11" s="9"/>
      <c r="J11" s="9"/>
      <c r="K11" s="9"/>
      <c r="L11" s="9"/>
    </row>
  </sheetData>
  <mergeCells count="10">
    <mergeCell ref="A2:L2"/>
    <mergeCell ref="G4:H4"/>
    <mergeCell ref="I4:J4"/>
    <mergeCell ref="K4:L4"/>
    <mergeCell ref="A4:A5"/>
    <mergeCell ref="B4:B5"/>
    <mergeCell ref="C4:C5"/>
    <mergeCell ref="D4:D5"/>
    <mergeCell ref="E4:E5"/>
    <mergeCell ref="F4:F5"/>
  </mergeCells>
  <pageMargins left="0.75" right="0.75" top="1" bottom="1" header="0.5" footer="0.5"/>
  <pageSetup paperSize="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1"/>
  <sheetViews>
    <sheetView workbookViewId="0">
      <selection activeCell="A1" sqref="$A1:$XFD65536"/>
    </sheetView>
  </sheetViews>
  <sheetFormatPr defaultColWidth="9" defaultRowHeight="14.25" outlineLevelCol="3"/>
  <cols>
    <col min="1" max="1" width="20.375" style="1" customWidth="1"/>
    <col min="2" max="4" width="20.375" style="79" customWidth="1"/>
    <col min="5" max="16384" width="9" style="1"/>
  </cols>
  <sheetData>
    <row r="1" s="1" customFormat="1" ht="20.1" customHeight="1" spans="1:4">
      <c r="A1" s="37" t="s">
        <v>50</v>
      </c>
      <c r="B1" s="79"/>
      <c r="C1" s="79"/>
      <c r="D1" s="79"/>
    </row>
    <row r="2" ht="39.95" customHeight="1" spans="1:4">
      <c r="A2" s="80" t="s">
        <v>51</v>
      </c>
      <c r="B2" s="80"/>
      <c r="C2" s="80"/>
      <c r="D2" s="80"/>
    </row>
    <row r="3" ht="29" customHeight="1" spans="1:4">
      <c r="A3" s="9" t="s">
        <v>2</v>
      </c>
      <c r="B3" s="38"/>
      <c r="C3" s="38"/>
      <c r="D3" s="39" t="s">
        <v>34</v>
      </c>
    </row>
    <row r="4" s="34" customFormat="1" ht="20" customHeight="1" spans="1:4">
      <c r="A4" s="42" t="s">
        <v>4</v>
      </c>
      <c r="B4" s="81" t="s">
        <v>52</v>
      </c>
      <c r="C4" s="81"/>
      <c r="D4" s="81"/>
    </row>
    <row r="5" s="1" customFormat="1" ht="40" customHeight="1" spans="1:4">
      <c r="A5" s="82"/>
      <c r="B5" s="83" t="s">
        <v>53</v>
      </c>
      <c r="C5" s="83" t="s">
        <v>54</v>
      </c>
      <c r="D5" s="83" t="s">
        <v>55</v>
      </c>
    </row>
    <row r="6" ht="24.95" customHeight="1" spans="1:4">
      <c r="A6" s="84" t="s">
        <v>45</v>
      </c>
      <c r="B6" s="85">
        <f>SUM(B7:B9)</f>
        <v>0</v>
      </c>
      <c r="C6" s="97" t="s">
        <v>56</v>
      </c>
      <c r="D6" s="97" t="s">
        <v>56</v>
      </c>
    </row>
    <row r="7" ht="24.95" customHeight="1" spans="1:4">
      <c r="A7" s="84" t="s">
        <v>46</v>
      </c>
      <c r="B7" s="87"/>
      <c r="C7" s="87"/>
      <c r="D7" s="87"/>
    </row>
    <row r="8" ht="24.95" customHeight="1" spans="1:4">
      <c r="A8" s="84" t="s">
        <v>47</v>
      </c>
      <c r="B8" s="87"/>
      <c r="C8" s="87"/>
      <c r="D8" s="87"/>
    </row>
    <row r="9" ht="24.95" customHeight="1" spans="1:4">
      <c r="A9" s="84" t="s">
        <v>48</v>
      </c>
      <c r="B9" s="87"/>
      <c r="C9" s="87"/>
      <c r="D9" s="87"/>
    </row>
    <row r="10" s="35" customFormat="1" ht="24.95" customHeight="1" spans="1:4">
      <c r="A10" s="35" t="s">
        <v>27</v>
      </c>
      <c r="B10" s="56"/>
      <c r="C10" s="56" t="s">
        <v>29</v>
      </c>
      <c r="D10" s="56"/>
    </row>
    <row r="11" ht="24.95" customHeight="1"/>
  </sheetData>
  <mergeCells count="3">
    <mergeCell ref="A2:D2"/>
    <mergeCell ref="B4:D4"/>
    <mergeCell ref="A4:A5"/>
  </mergeCells>
  <pageMargins left="0.75" right="0.75" top="1" bottom="1" header="0.5" footer="0.5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opLeftCell="A4" workbookViewId="0">
      <selection activeCell="C12" sqref="C12"/>
    </sheetView>
  </sheetViews>
  <sheetFormatPr defaultColWidth="9" defaultRowHeight="14.25"/>
  <cols>
    <col min="1" max="1" width="16.75" style="65" customWidth="1"/>
    <col min="2" max="3" width="11.75" style="1" customWidth="1"/>
    <col min="4" max="15" width="10.625" style="36" customWidth="1"/>
    <col min="16" max="16384" width="9" style="1"/>
  </cols>
  <sheetData>
    <row r="1" s="1" customFormat="1" ht="20.1" customHeight="1" spans="1:15">
      <c r="A1" s="65" t="s">
        <v>0</v>
      </c>
      <c r="B1" s="37"/>
      <c r="C1" s="3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ht="39.95" customHeight="1" spans="1:15">
      <c r="A2" s="66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ht="29.1" customHeight="1" spans="1:15">
      <c r="A3" s="67" t="s">
        <v>2</v>
      </c>
      <c r="B3" s="38"/>
      <c r="C3" s="38"/>
      <c r="D3" s="38"/>
      <c r="E3" s="39"/>
      <c r="F3" s="1"/>
      <c r="G3" s="1"/>
      <c r="H3" s="1"/>
      <c r="I3" s="1"/>
      <c r="J3" s="1"/>
      <c r="K3" s="1"/>
      <c r="L3" s="1"/>
      <c r="M3" s="1"/>
      <c r="N3" s="1"/>
      <c r="O3" s="57" t="s">
        <v>3</v>
      </c>
    </row>
    <row r="4" s="34" customFormat="1" ht="30" customHeight="1" spans="1:15">
      <c r="A4" s="68" t="s">
        <v>4</v>
      </c>
      <c r="B4" s="41" t="s">
        <v>5</v>
      </c>
      <c r="C4" s="42" t="s">
        <v>6</v>
      </c>
      <c r="D4" s="43" t="s">
        <v>7</v>
      </c>
      <c r="E4" s="43"/>
      <c r="F4" s="43"/>
      <c r="G4" s="43"/>
      <c r="H4" s="44" t="s">
        <v>8</v>
      </c>
      <c r="I4" s="44"/>
      <c r="J4" s="44"/>
      <c r="K4" s="44"/>
      <c r="L4" s="44" t="s">
        <v>9</v>
      </c>
      <c r="M4" s="44"/>
      <c r="N4" s="44"/>
      <c r="O4" s="44"/>
    </row>
    <row r="5" s="34" customFormat="1" ht="30" customHeight="1" spans="1:15">
      <c r="A5" s="69"/>
      <c r="B5" s="46"/>
      <c r="C5" s="47"/>
      <c r="D5" s="43" t="s">
        <v>10</v>
      </c>
      <c r="E5" s="43"/>
      <c r="F5" s="43" t="s">
        <v>11</v>
      </c>
      <c r="G5" s="43"/>
      <c r="H5" s="43" t="s">
        <v>10</v>
      </c>
      <c r="I5" s="43"/>
      <c r="J5" s="43" t="s">
        <v>11</v>
      </c>
      <c r="K5" s="43"/>
      <c r="L5" s="43" t="s">
        <v>10</v>
      </c>
      <c r="M5" s="43"/>
      <c r="N5" s="43" t="s">
        <v>11</v>
      </c>
      <c r="O5" s="43"/>
    </row>
    <row r="6" ht="30" customHeight="1" spans="1:15">
      <c r="A6" s="70"/>
      <c r="B6" s="49"/>
      <c r="C6" s="50"/>
      <c r="D6" s="43" t="s">
        <v>12</v>
      </c>
      <c r="E6" s="43" t="s">
        <v>13</v>
      </c>
      <c r="F6" s="43" t="s">
        <v>12</v>
      </c>
      <c r="G6" s="43" t="s">
        <v>13</v>
      </c>
      <c r="H6" s="43" t="s">
        <v>12</v>
      </c>
      <c r="I6" s="43" t="s">
        <v>13</v>
      </c>
      <c r="J6" s="43" t="s">
        <v>12</v>
      </c>
      <c r="K6" s="43" t="s">
        <v>13</v>
      </c>
      <c r="L6" s="43" t="s">
        <v>12</v>
      </c>
      <c r="M6" s="43" t="s">
        <v>13</v>
      </c>
      <c r="N6" s="43" t="s">
        <v>12</v>
      </c>
      <c r="O6" s="43" t="s">
        <v>13</v>
      </c>
    </row>
    <row r="7" s="9" customFormat="1" ht="24.95" customHeight="1" spans="1:15">
      <c r="A7" s="71" t="s">
        <v>58</v>
      </c>
      <c r="B7" s="72" t="e">
        <f t="shared" ref="B7:K7" si="0">B8+B14+B15+B16+B17</f>
        <v>#REF!</v>
      </c>
      <c r="C7" s="72" t="e">
        <f t="shared" si="0"/>
        <v>#REF!</v>
      </c>
      <c r="D7" s="73" t="e">
        <f t="shared" si="0"/>
        <v>#REF!</v>
      </c>
      <c r="E7" s="73" t="e">
        <f t="shared" si="0"/>
        <v>#REF!</v>
      </c>
      <c r="F7" s="73" t="e">
        <f t="shared" si="0"/>
        <v>#REF!</v>
      </c>
      <c r="G7" s="73" t="e">
        <f t="shared" si="0"/>
        <v>#REF!</v>
      </c>
      <c r="H7" s="73" t="e">
        <f t="shared" si="0"/>
        <v>#REF!</v>
      </c>
      <c r="I7" s="73" t="e">
        <f t="shared" si="0"/>
        <v>#REF!</v>
      </c>
      <c r="J7" s="73" t="e">
        <f t="shared" si="0"/>
        <v>#REF!</v>
      </c>
      <c r="K7" s="73" t="e">
        <f t="shared" si="0"/>
        <v>#REF!</v>
      </c>
      <c r="L7" s="78"/>
      <c r="M7" s="78"/>
      <c r="N7" s="78"/>
      <c r="O7" s="78"/>
    </row>
    <row r="8" s="9" customFormat="1" ht="24.95" customHeight="1" spans="1:15">
      <c r="A8" s="71" t="s">
        <v>59</v>
      </c>
      <c r="B8" s="72" t="e">
        <f t="shared" ref="B8:K8" si="1">SUM(B9:B13)</f>
        <v>#REF!</v>
      </c>
      <c r="C8" s="72" t="e">
        <f t="shared" si="1"/>
        <v>#REF!</v>
      </c>
      <c r="D8" s="73" t="e">
        <f t="shared" si="1"/>
        <v>#REF!</v>
      </c>
      <c r="E8" s="73" t="e">
        <f t="shared" si="1"/>
        <v>#REF!</v>
      </c>
      <c r="F8" s="73" t="e">
        <f t="shared" si="1"/>
        <v>#REF!</v>
      </c>
      <c r="G8" s="73" t="e">
        <f t="shared" si="1"/>
        <v>#REF!</v>
      </c>
      <c r="H8" s="73" t="e">
        <f t="shared" si="1"/>
        <v>#REF!</v>
      </c>
      <c r="I8" s="73" t="e">
        <f t="shared" si="1"/>
        <v>#REF!</v>
      </c>
      <c r="J8" s="73" t="e">
        <f t="shared" si="1"/>
        <v>#REF!</v>
      </c>
      <c r="K8" s="73" t="e">
        <f t="shared" si="1"/>
        <v>#REF!</v>
      </c>
      <c r="L8" s="78"/>
      <c r="M8" s="78"/>
      <c r="N8" s="78"/>
      <c r="O8" s="78"/>
    </row>
    <row r="9" s="1" customFormat="1" ht="24.95" customHeight="1" spans="1:15">
      <c r="A9" s="74" t="s">
        <v>60</v>
      </c>
      <c r="B9" s="75">
        <f>金实!B10</f>
        <v>1.1</v>
      </c>
      <c r="C9" s="75">
        <f>金实!C10</f>
        <v>1.125</v>
      </c>
      <c r="D9" s="19">
        <f>金实!D10</f>
        <v>0</v>
      </c>
      <c r="E9" s="19">
        <f>金实!E10</f>
        <v>7.5</v>
      </c>
      <c r="F9" s="19">
        <f>金实!F10</f>
        <v>0</v>
      </c>
      <c r="G9" s="19">
        <f>金实!G10</f>
        <v>7</v>
      </c>
      <c r="H9" s="19">
        <f>金实!H10</f>
        <v>0</v>
      </c>
      <c r="I9" s="19">
        <f>金实!I10</f>
        <v>5</v>
      </c>
      <c r="J9" s="19">
        <f>金实!J10</f>
        <v>0</v>
      </c>
      <c r="K9" s="19">
        <f>金实!K10</f>
        <v>5</v>
      </c>
      <c r="L9" s="52"/>
      <c r="M9" s="52"/>
      <c r="N9" s="52"/>
      <c r="O9" s="52"/>
    </row>
    <row r="10" s="1" customFormat="1" ht="24.95" customHeight="1" spans="1:15">
      <c r="A10" s="74" t="s">
        <v>61</v>
      </c>
      <c r="B10" s="75" t="e">
        <f>#REF!</f>
        <v>#REF!</v>
      </c>
      <c r="C10" s="75" t="e">
        <f>#REF!</f>
        <v>#REF!</v>
      </c>
      <c r="D10" s="19" t="e">
        <f>#REF!</f>
        <v>#REF!</v>
      </c>
      <c r="E10" s="19" t="e">
        <f>#REF!</f>
        <v>#REF!</v>
      </c>
      <c r="F10" s="19" t="e">
        <f>#REF!</f>
        <v>#REF!</v>
      </c>
      <c r="G10" s="19" t="e">
        <f>#REF!</f>
        <v>#REF!</v>
      </c>
      <c r="H10" s="19" t="e">
        <f>#REF!</f>
        <v>#REF!</v>
      </c>
      <c r="I10" s="19" t="e">
        <f>#REF!</f>
        <v>#REF!</v>
      </c>
      <c r="J10" s="19" t="e">
        <f>#REF!</f>
        <v>#REF!</v>
      </c>
      <c r="K10" s="19" t="e">
        <f>#REF!</f>
        <v>#REF!</v>
      </c>
      <c r="L10" s="52"/>
      <c r="M10" s="52"/>
      <c r="N10" s="52"/>
      <c r="O10" s="52"/>
    </row>
    <row r="11" s="1" customFormat="1" ht="24.95" customHeight="1" spans="1:15">
      <c r="A11" s="74" t="s">
        <v>62</v>
      </c>
      <c r="B11" s="75" t="e">
        <f>#REF!</f>
        <v>#REF!</v>
      </c>
      <c r="C11" s="75" t="e">
        <f>#REF!</f>
        <v>#REF!</v>
      </c>
      <c r="D11" s="19" t="e">
        <f>#REF!</f>
        <v>#REF!</v>
      </c>
      <c r="E11" s="19" t="e">
        <f>#REF!</f>
        <v>#REF!</v>
      </c>
      <c r="F11" s="19" t="e">
        <f>#REF!</f>
        <v>#REF!</v>
      </c>
      <c r="G11" s="19" t="e">
        <f>#REF!</f>
        <v>#REF!</v>
      </c>
      <c r="H11" s="19" t="e">
        <f>#REF!</f>
        <v>#REF!</v>
      </c>
      <c r="I11" s="19" t="e">
        <f>#REF!</f>
        <v>#REF!</v>
      </c>
      <c r="J11" s="19" t="e">
        <f>#REF!</f>
        <v>#REF!</v>
      </c>
      <c r="K11" s="19" t="e">
        <f>#REF!</f>
        <v>#REF!</v>
      </c>
      <c r="L11" s="52"/>
      <c r="M11" s="52"/>
      <c r="N11" s="52"/>
      <c r="O11" s="52"/>
    </row>
    <row r="12" s="1" customFormat="1" ht="24.95" customHeight="1" spans="1:15">
      <c r="A12" s="74" t="s">
        <v>63</v>
      </c>
      <c r="B12" s="75" t="e">
        <f>#REF!</f>
        <v>#REF!</v>
      </c>
      <c r="C12" s="75" t="e">
        <f>#REF!</f>
        <v>#REF!</v>
      </c>
      <c r="D12" s="19" t="e">
        <f>#REF!</f>
        <v>#REF!</v>
      </c>
      <c r="E12" s="19" t="e">
        <f>#REF!</f>
        <v>#REF!</v>
      </c>
      <c r="F12" s="19" t="e">
        <f>#REF!</f>
        <v>#REF!</v>
      </c>
      <c r="G12" s="19" t="e">
        <f>#REF!</f>
        <v>#REF!</v>
      </c>
      <c r="H12" s="19" t="e">
        <f>#REF!</f>
        <v>#REF!</v>
      </c>
      <c r="I12" s="19" t="e">
        <f>#REF!</f>
        <v>#REF!</v>
      </c>
      <c r="J12" s="19" t="e">
        <f>#REF!</f>
        <v>#REF!</v>
      </c>
      <c r="K12" s="19" t="e">
        <f>#REF!</f>
        <v>#REF!</v>
      </c>
      <c r="L12" s="52"/>
      <c r="M12" s="52"/>
      <c r="N12" s="52"/>
      <c r="O12" s="52"/>
    </row>
    <row r="13" s="1" customFormat="1" ht="24.95" customHeight="1" spans="1:15">
      <c r="A13" s="74" t="s">
        <v>64</v>
      </c>
      <c r="B13" s="75" t="e">
        <f>#REF!</f>
        <v>#REF!</v>
      </c>
      <c r="C13" s="75" t="e">
        <f>#REF!</f>
        <v>#REF!</v>
      </c>
      <c r="D13" s="19" t="e">
        <f>#REF!</f>
        <v>#REF!</v>
      </c>
      <c r="E13" s="19" t="e">
        <f>#REF!</f>
        <v>#REF!</v>
      </c>
      <c r="F13" s="19" t="e">
        <f>#REF!</f>
        <v>#REF!</v>
      </c>
      <c r="G13" s="19" t="e">
        <f>#REF!</f>
        <v>#REF!</v>
      </c>
      <c r="H13" s="19" t="e">
        <f>#REF!</f>
        <v>#REF!</v>
      </c>
      <c r="I13" s="19" t="e">
        <f>#REF!</f>
        <v>#REF!</v>
      </c>
      <c r="J13" s="19" t="e">
        <f>#REF!</f>
        <v>#REF!</v>
      </c>
      <c r="K13" s="19" t="e">
        <f>#REF!</f>
        <v>#REF!</v>
      </c>
      <c r="L13" s="52"/>
      <c r="M13" s="52"/>
      <c r="N13" s="52"/>
      <c r="O13" s="52"/>
    </row>
    <row r="14" ht="24.95" customHeight="1" spans="1:15">
      <c r="A14" s="74" t="s">
        <v>65</v>
      </c>
      <c r="B14" s="75">
        <f>饶平县!B7</f>
        <v>237</v>
      </c>
      <c r="C14" s="75">
        <f>饶平县!C7</f>
        <v>333.185</v>
      </c>
      <c r="D14" s="19">
        <f>饶平县!D7</f>
        <v>27.5</v>
      </c>
      <c r="E14" s="19">
        <f>饶平县!E7</f>
        <v>341</v>
      </c>
      <c r="F14" s="19">
        <f>饶平县!F7</f>
        <v>30</v>
      </c>
      <c r="G14" s="19">
        <f>饶平县!G7</f>
        <v>360</v>
      </c>
      <c r="H14" s="19">
        <f>饶平县!H7</f>
        <v>4273</v>
      </c>
      <c r="I14" s="19">
        <f>饶平县!I7</f>
        <v>1884.5</v>
      </c>
      <c r="J14" s="19">
        <f>饶平县!J7</f>
        <v>4500</v>
      </c>
      <c r="K14" s="19">
        <f>饶平县!K7</f>
        <v>2300</v>
      </c>
      <c r="L14" s="52"/>
      <c r="M14" s="52"/>
      <c r="N14" s="52"/>
      <c r="O14" s="52"/>
    </row>
    <row r="15" ht="24.95" customHeight="1" spans="1:15">
      <c r="A15" s="74" t="s">
        <v>66</v>
      </c>
      <c r="B15" s="75">
        <f>潮安区!B7</f>
        <v>120</v>
      </c>
      <c r="C15" s="75">
        <f>潮安区!C7</f>
        <v>105.9075</v>
      </c>
      <c r="D15" s="19">
        <f>潮安区!D7</f>
        <v>16.5</v>
      </c>
      <c r="E15" s="19">
        <f>潮安区!E7</f>
        <v>43.5</v>
      </c>
      <c r="F15" s="19">
        <f>潮安区!F7</f>
        <v>18</v>
      </c>
      <c r="G15" s="19">
        <f>潮安区!G7</f>
        <v>48</v>
      </c>
      <c r="H15" s="19">
        <f>潮安区!H7</f>
        <v>1767.5</v>
      </c>
      <c r="I15" s="19">
        <f>潮安区!I7</f>
        <v>451</v>
      </c>
      <c r="J15" s="19">
        <f>潮安区!J7</f>
        <v>1944</v>
      </c>
      <c r="K15" s="19">
        <f>潮安区!K7</f>
        <v>496</v>
      </c>
      <c r="L15" s="52"/>
      <c r="M15" s="52"/>
      <c r="N15" s="52"/>
      <c r="O15" s="52"/>
    </row>
    <row r="16" ht="24.95" customHeight="1" spans="1:15">
      <c r="A16" s="74" t="s">
        <v>67</v>
      </c>
      <c r="B16" s="75">
        <f>湘桥区!B9</f>
        <v>79</v>
      </c>
      <c r="C16" s="75">
        <f>湘桥区!C9</f>
        <v>101.12</v>
      </c>
      <c r="D16" s="19">
        <f>湘桥区!D9</f>
        <v>0</v>
      </c>
      <c r="E16" s="19">
        <f>湘桥区!E9</f>
        <v>48</v>
      </c>
      <c r="F16" s="19">
        <f>湘桥区!F9</f>
        <v>0</v>
      </c>
      <c r="G16" s="19">
        <f>湘桥区!G9</f>
        <v>48</v>
      </c>
      <c r="H16" s="19">
        <f>湘桥区!H9</f>
        <v>1535</v>
      </c>
      <c r="I16" s="19">
        <f>湘桥区!I9</f>
        <v>553</v>
      </c>
      <c r="J16" s="19">
        <f>湘桥区!J9</f>
        <v>1800</v>
      </c>
      <c r="K16" s="19">
        <f>湘桥区!K9</f>
        <v>600</v>
      </c>
      <c r="L16" s="52"/>
      <c r="M16" s="52"/>
      <c r="N16" s="52"/>
      <c r="O16" s="52"/>
    </row>
    <row r="17" ht="24.95" customHeight="1" spans="1:15">
      <c r="A17" s="74" t="s">
        <v>68</v>
      </c>
      <c r="B17" s="75">
        <f>枫溪区!B9</f>
        <v>13</v>
      </c>
      <c r="C17" s="75">
        <f>枫溪区!C9</f>
        <v>11.225</v>
      </c>
      <c r="D17" s="19">
        <f>枫溪区!D9</f>
        <v>0</v>
      </c>
      <c r="E17" s="19">
        <f>枫溪区!E9</f>
        <v>0</v>
      </c>
      <c r="F17" s="19">
        <f>枫溪区!F9</f>
        <v>0</v>
      </c>
      <c r="G17" s="19">
        <f>枫溪区!G9</f>
        <v>0</v>
      </c>
      <c r="H17" s="19">
        <f>枫溪区!H9</f>
        <v>347</v>
      </c>
      <c r="I17" s="19">
        <f>枫溪区!I9</f>
        <v>68</v>
      </c>
      <c r="J17" s="19">
        <f>枫溪区!J9</f>
        <v>347</v>
      </c>
      <c r="K17" s="19">
        <f>枫溪区!K9</f>
        <v>68</v>
      </c>
      <c r="L17" s="52"/>
      <c r="M17" s="52"/>
      <c r="N17" s="52"/>
      <c r="O17" s="52"/>
    </row>
    <row r="18" s="35" customFormat="1" ht="24.95" customHeight="1" spans="1:10">
      <c r="A18" s="76" t="s">
        <v>69</v>
      </c>
      <c r="D18" s="56"/>
      <c r="E18" s="56"/>
      <c r="H18" s="56" t="s">
        <v>70</v>
      </c>
      <c r="I18" s="56"/>
      <c r="J18" s="56"/>
    </row>
    <row r="19" ht="24.95" customHeight="1" spans="1:1">
      <c r="A19" s="77" t="s">
        <v>31</v>
      </c>
    </row>
  </sheetData>
  <mergeCells count="13">
    <mergeCell ref="A2:O2"/>
    <mergeCell ref="D4:G4"/>
    <mergeCell ref="H4:K4"/>
    <mergeCell ref="L4:O4"/>
    <mergeCell ref="D5:E5"/>
    <mergeCell ref="F5:G5"/>
    <mergeCell ref="H5:I5"/>
    <mergeCell ref="J5:K5"/>
    <mergeCell ref="L5:M5"/>
    <mergeCell ref="N5:O5"/>
    <mergeCell ref="A4:A6"/>
    <mergeCell ref="B4:B6"/>
    <mergeCell ref="C4:C6"/>
  </mergeCells>
  <pageMargins left="0.75" right="0.75" top="1" bottom="1" header="0.5" footer="0.5"/>
  <pageSetup paperSize="9" scale="78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9"/>
  <sheetViews>
    <sheetView topLeftCell="A3" workbookViewId="0">
      <selection activeCell="K15" sqref="K15"/>
    </sheetView>
  </sheetViews>
  <sheetFormatPr defaultColWidth="9" defaultRowHeight="14.25"/>
  <cols>
    <col min="1" max="1" width="16.75" style="65" customWidth="1"/>
    <col min="2" max="3" width="11.75" style="1" customWidth="1"/>
    <col min="4" max="15" width="10.625" style="36" customWidth="1"/>
    <col min="16" max="16" width="9" style="1"/>
    <col min="17" max="17" width="14.125" style="1"/>
    <col min="18" max="16384" width="9" style="1"/>
  </cols>
  <sheetData>
    <row r="1" s="1" customFormat="1" ht="20.1" customHeight="1" spans="1:15">
      <c r="A1" s="65" t="s">
        <v>0</v>
      </c>
      <c r="B1" s="37"/>
      <c r="C1" s="3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ht="39.95" customHeight="1" spans="1:15">
      <c r="A2" s="66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ht="29.1" customHeight="1" spans="1:15">
      <c r="A3" s="67" t="s">
        <v>2</v>
      </c>
      <c r="B3" s="38"/>
      <c r="C3" s="38"/>
      <c r="D3" s="38"/>
      <c r="E3" s="39"/>
      <c r="F3" s="1"/>
      <c r="G3" s="1"/>
      <c r="H3" s="1"/>
      <c r="I3" s="1"/>
      <c r="J3" s="1"/>
      <c r="K3" s="1"/>
      <c r="L3" s="1"/>
      <c r="M3" s="1"/>
      <c r="N3" s="1"/>
      <c r="O3" s="57" t="s">
        <v>3</v>
      </c>
    </row>
    <row r="4" s="34" customFormat="1" ht="30" customHeight="1" spans="1:15">
      <c r="A4" s="68" t="s">
        <v>4</v>
      </c>
      <c r="B4" s="41" t="s">
        <v>5</v>
      </c>
      <c r="C4" s="42" t="s">
        <v>6</v>
      </c>
      <c r="D4" s="43" t="s">
        <v>7</v>
      </c>
      <c r="E4" s="43"/>
      <c r="F4" s="43"/>
      <c r="G4" s="43"/>
      <c r="H4" s="44" t="s">
        <v>8</v>
      </c>
      <c r="I4" s="44"/>
      <c r="J4" s="44"/>
      <c r="K4" s="44"/>
      <c r="L4" s="44" t="s">
        <v>9</v>
      </c>
      <c r="M4" s="44"/>
      <c r="N4" s="44"/>
      <c r="O4" s="44"/>
    </row>
    <row r="5" s="34" customFormat="1" ht="30" customHeight="1" spans="1:15">
      <c r="A5" s="69"/>
      <c r="B5" s="46"/>
      <c r="C5" s="47"/>
      <c r="D5" s="43" t="s">
        <v>10</v>
      </c>
      <c r="E5" s="43"/>
      <c r="F5" s="43" t="s">
        <v>11</v>
      </c>
      <c r="G5" s="43"/>
      <c r="H5" s="43" t="s">
        <v>10</v>
      </c>
      <c r="I5" s="43"/>
      <c r="J5" s="43" t="s">
        <v>11</v>
      </c>
      <c r="K5" s="43"/>
      <c r="L5" s="43" t="s">
        <v>10</v>
      </c>
      <c r="M5" s="43"/>
      <c r="N5" s="43" t="s">
        <v>11</v>
      </c>
      <c r="O5" s="43"/>
    </row>
    <row r="6" ht="30" customHeight="1" spans="1:17">
      <c r="A6" s="70"/>
      <c r="B6" s="49"/>
      <c r="C6" s="50"/>
      <c r="D6" s="43" t="s">
        <v>12</v>
      </c>
      <c r="E6" s="43" t="s">
        <v>13</v>
      </c>
      <c r="F6" s="43" t="s">
        <v>12</v>
      </c>
      <c r="G6" s="43" t="s">
        <v>13</v>
      </c>
      <c r="H6" s="43" t="s">
        <v>12</v>
      </c>
      <c r="I6" s="43" t="s">
        <v>13</v>
      </c>
      <c r="J6" s="43" t="s">
        <v>12</v>
      </c>
      <c r="K6" s="43" t="s">
        <v>13</v>
      </c>
      <c r="L6" s="43" t="s">
        <v>12</v>
      </c>
      <c r="M6" s="43" t="s">
        <v>13</v>
      </c>
      <c r="N6" s="43" t="s">
        <v>12</v>
      </c>
      <c r="O6" s="43" t="s">
        <v>13</v>
      </c>
      <c r="Q6" s="1" t="s">
        <v>71</v>
      </c>
    </row>
    <row r="7" s="9" customFormat="1" ht="24.95" customHeight="1" spans="1:17">
      <c r="A7" s="71" t="s">
        <v>58</v>
      </c>
      <c r="B7" s="72" t="e">
        <f t="shared" ref="B7:K7" si="0">B8+B14+B15+B16+B17</f>
        <v>#REF!</v>
      </c>
      <c r="C7" s="72" t="e">
        <f t="shared" si="0"/>
        <v>#REF!</v>
      </c>
      <c r="D7" s="73" t="e">
        <f t="shared" si="0"/>
        <v>#REF!</v>
      </c>
      <c r="E7" s="73" t="e">
        <f t="shared" si="0"/>
        <v>#REF!</v>
      </c>
      <c r="F7" s="73" t="e">
        <f t="shared" si="0"/>
        <v>#REF!</v>
      </c>
      <c r="G7" s="73" t="e">
        <f t="shared" si="0"/>
        <v>#REF!</v>
      </c>
      <c r="H7" s="73" t="e">
        <f t="shared" si="0"/>
        <v>#REF!</v>
      </c>
      <c r="I7" s="73" t="e">
        <f t="shared" si="0"/>
        <v>#REF!</v>
      </c>
      <c r="J7" s="73" t="e">
        <f t="shared" si="0"/>
        <v>#REF!</v>
      </c>
      <c r="K7" s="73" t="e">
        <f t="shared" si="0"/>
        <v>#REF!</v>
      </c>
      <c r="L7" s="78"/>
      <c r="M7" s="78"/>
      <c r="N7" s="78"/>
      <c r="O7" s="78"/>
      <c r="Q7" s="9" t="e">
        <f t="shared" ref="Q7:Q17" si="1">C7/SUM(D7:E7,H7:I7)*10000</f>
        <v>#REF!</v>
      </c>
    </row>
    <row r="8" s="9" customFormat="1" ht="24.95" customHeight="1" spans="1:17">
      <c r="A8" s="71" t="s">
        <v>59</v>
      </c>
      <c r="B8" s="72" t="e">
        <f t="shared" ref="B8:K8" si="2">SUM(B9:B13)</f>
        <v>#REF!</v>
      </c>
      <c r="C8" s="72" t="e">
        <f t="shared" si="2"/>
        <v>#REF!</v>
      </c>
      <c r="D8" s="73" t="e">
        <f t="shared" si="2"/>
        <v>#REF!</v>
      </c>
      <c r="E8" s="73" t="e">
        <f t="shared" si="2"/>
        <v>#REF!</v>
      </c>
      <c r="F8" s="73" t="e">
        <f t="shared" si="2"/>
        <v>#REF!</v>
      </c>
      <c r="G8" s="73" t="e">
        <f t="shared" si="2"/>
        <v>#REF!</v>
      </c>
      <c r="H8" s="73" t="e">
        <f t="shared" si="2"/>
        <v>#REF!</v>
      </c>
      <c r="I8" s="73" t="e">
        <f t="shared" si="2"/>
        <v>#REF!</v>
      </c>
      <c r="J8" s="73" t="e">
        <f t="shared" si="2"/>
        <v>#REF!</v>
      </c>
      <c r="K8" s="73" t="e">
        <f t="shared" si="2"/>
        <v>#REF!</v>
      </c>
      <c r="L8" s="78"/>
      <c r="M8" s="78"/>
      <c r="N8" s="78"/>
      <c r="O8" s="78"/>
      <c r="Q8" s="9" t="e">
        <f t="shared" si="1"/>
        <v>#REF!</v>
      </c>
    </row>
    <row r="9" s="1" customFormat="1" ht="24.95" customHeight="1" spans="1:17">
      <c r="A9" s="74" t="s">
        <v>60</v>
      </c>
      <c r="B9" s="75">
        <f>金实!B10</f>
        <v>1.1</v>
      </c>
      <c r="C9" s="75">
        <f>金实!C10</f>
        <v>1.125</v>
      </c>
      <c r="D9" s="19">
        <f>金实!D10</f>
        <v>0</v>
      </c>
      <c r="E9" s="19">
        <f>金实!E10</f>
        <v>7.5</v>
      </c>
      <c r="F9" s="19">
        <f>金实!F10</f>
        <v>0</v>
      </c>
      <c r="G9" s="19">
        <f>金实!G10</f>
        <v>7</v>
      </c>
      <c r="H9" s="19">
        <f>金实!H10</f>
        <v>0</v>
      </c>
      <c r="I9" s="19">
        <f>金实!I10</f>
        <v>5</v>
      </c>
      <c r="J9" s="19">
        <f>金实!J10</f>
        <v>0</v>
      </c>
      <c r="K9" s="19">
        <f>金实!K10</f>
        <v>5</v>
      </c>
      <c r="L9" s="52"/>
      <c r="M9" s="52"/>
      <c r="N9" s="52"/>
      <c r="O9" s="52"/>
      <c r="Q9" s="9">
        <f t="shared" si="1"/>
        <v>900</v>
      </c>
    </row>
    <row r="10" s="1" customFormat="1" ht="24.95" customHeight="1" spans="1:17">
      <c r="A10" s="74" t="s">
        <v>61</v>
      </c>
      <c r="B10" s="75" t="e">
        <f>#REF!</f>
        <v>#REF!</v>
      </c>
      <c r="C10" s="75" t="e">
        <f>#REF!</f>
        <v>#REF!</v>
      </c>
      <c r="D10" s="19" t="e">
        <f>#REF!</f>
        <v>#REF!</v>
      </c>
      <c r="E10" s="19" t="e">
        <f>#REF!</f>
        <v>#REF!</v>
      </c>
      <c r="F10" s="19" t="e">
        <f>#REF!</f>
        <v>#REF!</v>
      </c>
      <c r="G10" s="19" t="e">
        <f>#REF!</f>
        <v>#REF!</v>
      </c>
      <c r="H10" s="19" t="e">
        <f>#REF!</f>
        <v>#REF!</v>
      </c>
      <c r="I10" s="19" t="e">
        <f>#REF!</f>
        <v>#REF!</v>
      </c>
      <c r="J10" s="19" t="e">
        <f>#REF!</f>
        <v>#REF!</v>
      </c>
      <c r="K10" s="19" t="e">
        <f>#REF!</f>
        <v>#REF!</v>
      </c>
      <c r="L10" s="52"/>
      <c r="M10" s="52"/>
      <c r="N10" s="52"/>
      <c r="O10" s="52"/>
      <c r="Q10" s="9" t="e">
        <f t="shared" si="1"/>
        <v>#REF!</v>
      </c>
    </row>
    <row r="11" s="1" customFormat="1" ht="24.95" customHeight="1" spans="1:17">
      <c r="A11" s="74" t="s">
        <v>62</v>
      </c>
      <c r="B11" s="75" t="e">
        <f>#REF!</f>
        <v>#REF!</v>
      </c>
      <c r="C11" s="75" t="e">
        <f>#REF!</f>
        <v>#REF!</v>
      </c>
      <c r="D11" s="19" t="e">
        <f>#REF!</f>
        <v>#REF!</v>
      </c>
      <c r="E11" s="19" t="e">
        <f>#REF!</f>
        <v>#REF!</v>
      </c>
      <c r="F11" s="19" t="e">
        <f>#REF!</f>
        <v>#REF!</v>
      </c>
      <c r="G11" s="19" t="e">
        <f>#REF!</f>
        <v>#REF!</v>
      </c>
      <c r="H11" s="19" t="e">
        <f>#REF!</f>
        <v>#REF!</v>
      </c>
      <c r="I11" s="19" t="e">
        <f>#REF!</f>
        <v>#REF!</v>
      </c>
      <c r="J11" s="19" t="e">
        <f>#REF!</f>
        <v>#REF!</v>
      </c>
      <c r="K11" s="19" t="e">
        <f>#REF!</f>
        <v>#REF!</v>
      </c>
      <c r="L11" s="52"/>
      <c r="M11" s="52"/>
      <c r="N11" s="52"/>
      <c r="O11" s="52"/>
      <c r="Q11" s="9" t="e">
        <f t="shared" si="1"/>
        <v>#REF!</v>
      </c>
    </row>
    <row r="12" s="1" customFormat="1" ht="24.95" customHeight="1" spans="1:17">
      <c r="A12" s="74" t="s">
        <v>63</v>
      </c>
      <c r="B12" s="75" t="e">
        <f>#REF!</f>
        <v>#REF!</v>
      </c>
      <c r="C12" s="75" t="e">
        <f>#REF!</f>
        <v>#REF!</v>
      </c>
      <c r="D12" s="19" t="e">
        <f>#REF!</f>
        <v>#REF!</v>
      </c>
      <c r="E12" s="19" t="e">
        <f>#REF!</f>
        <v>#REF!</v>
      </c>
      <c r="F12" s="19" t="e">
        <f>#REF!</f>
        <v>#REF!</v>
      </c>
      <c r="G12" s="19" t="e">
        <f>#REF!</f>
        <v>#REF!</v>
      </c>
      <c r="H12" s="19" t="e">
        <f>#REF!</f>
        <v>#REF!</v>
      </c>
      <c r="I12" s="19" t="e">
        <f>#REF!</f>
        <v>#REF!</v>
      </c>
      <c r="J12" s="19" t="e">
        <f>#REF!</f>
        <v>#REF!</v>
      </c>
      <c r="K12" s="19" t="e">
        <f>#REF!</f>
        <v>#REF!</v>
      </c>
      <c r="L12" s="52"/>
      <c r="M12" s="52"/>
      <c r="N12" s="52"/>
      <c r="O12" s="52"/>
      <c r="Q12" s="9" t="e">
        <f t="shared" si="1"/>
        <v>#REF!</v>
      </c>
    </row>
    <row r="13" s="1" customFormat="1" ht="24.95" customHeight="1" spans="1:17">
      <c r="A13" s="74" t="s">
        <v>64</v>
      </c>
      <c r="B13" s="75" t="e">
        <f>#REF!</f>
        <v>#REF!</v>
      </c>
      <c r="C13" s="75" t="e">
        <f>#REF!</f>
        <v>#REF!</v>
      </c>
      <c r="D13" s="19" t="e">
        <f>#REF!</f>
        <v>#REF!</v>
      </c>
      <c r="E13" s="19" t="e">
        <f>#REF!</f>
        <v>#REF!</v>
      </c>
      <c r="F13" s="19" t="e">
        <f>#REF!</f>
        <v>#REF!</v>
      </c>
      <c r="G13" s="19" t="e">
        <f>#REF!</f>
        <v>#REF!</v>
      </c>
      <c r="H13" s="19" t="e">
        <f>#REF!</f>
        <v>#REF!</v>
      </c>
      <c r="I13" s="19" t="e">
        <f>#REF!</f>
        <v>#REF!</v>
      </c>
      <c r="J13" s="19" t="e">
        <f>#REF!</f>
        <v>#REF!</v>
      </c>
      <c r="K13" s="19" t="e">
        <f>#REF!</f>
        <v>#REF!</v>
      </c>
      <c r="L13" s="52"/>
      <c r="M13" s="52"/>
      <c r="N13" s="52"/>
      <c r="O13" s="52"/>
      <c r="Q13" s="9" t="e">
        <f t="shared" si="1"/>
        <v>#REF!</v>
      </c>
    </row>
    <row r="14" ht="24.95" customHeight="1" spans="1:17">
      <c r="A14" s="74" t="s">
        <v>65</v>
      </c>
      <c r="B14" s="75">
        <f>饶平县!B7</f>
        <v>237</v>
      </c>
      <c r="C14" s="75">
        <f>饶平县!C7</f>
        <v>333.185</v>
      </c>
      <c r="D14" s="19">
        <f>饶平县!D7</f>
        <v>27.5</v>
      </c>
      <c r="E14" s="19">
        <f>饶平县!E7</f>
        <v>341</v>
      </c>
      <c r="F14" s="19">
        <f>饶平县!F7</f>
        <v>30</v>
      </c>
      <c r="G14" s="19">
        <f>饶平县!G7</f>
        <v>360</v>
      </c>
      <c r="H14" s="19">
        <f>饶平县!H7</f>
        <v>4273</v>
      </c>
      <c r="I14" s="19">
        <f>饶平县!I7</f>
        <v>1884.5</v>
      </c>
      <c r="J14" s="19">
        <f>饶平县!J7</f>
        <v>4500</v>
      </c>
      <c r="K14" s="19">
        <f>饶平县!K7</f>
        <v>2300</v>
      </c>
      <c r="L14" s="52"/>
      <c r="M14" s="52"/>
      <c r="N14" s="52"/>
      <c r="O14" s="52"/>
      <c r="Q14" s="9">
        <f t="shared" si="1"/>
        <v>510.550107263255</v>
      </c>
    </row>
    <row r="15" ht="24.95" customHeight="1" spans="1:17">
      <c r="A15" s="74" t="s">
        <v>66</v>
      </c>
      <c r="B15" s="75">
        <f>潮安区!B7</f>
        <v>120</v>
      </c>
      <c r="C15" s="75">
        <f>潮安区!C7</f>
        <v>105.9075</v>
      </c>
      <c r="D15" s="19">
        <f>潮安区!D7</f>
        <v>16.5</v>
      </c>
      <c r="E15" s="19">
        <f>潮安区!E7</f>
        <v>43.5</v>
      </c>
      <c r="F15" s="19">
        <f>潮安区!F7</f>
        <v>18</v>
      </c>
      <c r="G15" s="19">
        <f>潮安区!G7</f>
        <v>48</v>
      </c>
      <c r="H15" s="19">
        <f>潮安区!H7</f>
        <v>1767.5</v>
      </c>
      <c r="I15" s="19">
        <f>潮安区!I7</f>
        <v>451</v>
      </c>
      <c r="J15" s="19">
        <f>潮安区!J7</f>
        <v>1944</v>
      </c>
      <c r="K15" s="19">
        <f>潮安区!K7</f>
        <v>496</v>
      </c>
      <c r="L15" s="52"/>
      <c r="M15" s="52"/>
      <c r="N15" s="52"/>
      <c r="O15" s="52"/>
      <c r="Q15" s="9">
        <f t="shared" si="1"/>
        <v>464.812376563529</v>
      </c>
    </row>
    <row r="16" ht="24.95" customHeight="1" spans="1:17">
      <c r="A16" s="74" t="s">
        <v>67</v>
      </c>
      <c r="B16" s="75">
        <f>湘桥区!B9</f>
        <v>79</v>
      </c>
      <c r="C16" s="75">
        <f>湘桥区!C9</f>
        <v>101.12</v>
      </c>
      <c r="D16" s="19">
        <f>湘桥区!D9</f>
        <v>0</v>
      </c>
      <c r="E16" s="19">
        <f>湘桥区!E9</f>
        <v>48</v>
      </c>
      <c r="F16" s="19">
        <f>湘桥区!F9</f>
        <v>0</v>
      </c>
      <c r="G16" s="19">
        <f>湘桥区!G9</f>
        <v>48</v>
      </c>
      <c r="H16" s="19">
        <f>湘桥区!H9</f>
        <v>1535</v>
      </c>
      <c r="I16" s="19">
        <f>湘桥区!I9</f>
        <v>553</v>
      </c>
      <c r="J16" s="19">
        <f>湘桥区!J9</f>
        <v>1800</v>
      </c>
      <c r="K16" s="19">
        <f>湘桥区!K9</f>
        <v>600</v>
      </c>
      <c r="L16" s="52"/>
      <c r="M16" s="52"/>
      <c r="N16" s="52"/>
      <c r="O16" s="52"/>
      <c r="Q16" s="9">
        <f t="shared" si="1"/>
        <v>473.408239700375</v>
      </c>
    </row>
    <row r="17" ht="24.95" customHeight="1" spans="1:17">
      <c r="A17" s="74" t="s">
        <v>68</v>
      </c>
      <c r="B17" s="75">
        <f>枫溪区!B9</f>
        <v>13</v>
      </c>
      <c r="C17" s="75">
        <f>枫溪区!C9</f>
        <v>11.225</v>
      </c>
      <c r="D17" s="19">
        <f>枫溪区!D9</f>
        <v>0</v>
      </c>
      <c r="E17" s="19">
        <f>枫溪区!E9</f>
        <v>0</v>
      </c>
      <c r="F17" s="19">
        <f>枫溪区!F9</f>
        <v>0</v>
      </c>
      <c r="G17" s="19">
        <f>枫溪区!G9</f>
        <v>0</v>
      </c>
      <c r="H17" s="19">
        <f>枫溪区!H9</f>
        <v>347</v>
      </c>
      <c r="I17" s="19">
        <f>枫溪区!I9</f>
        <v>68</v>
      </c>
      <c r="J17" s="19">
        <f>枫溪区!J9</f>
        <v>347</v>
      </c>
      <c r="K17" s="19">
        <f>枫溪区!K9</f>
        <v>68</v>
      </c>
      <c r="L17" s="52"/>
      <c r="M17" s="52"/>
      <c r="N17" s="52"/>
      <c r="O17" s="52"/>
      <c r="Q17" s="9">
        <f t="shared" si="1"/>
        <v>270.481927710843</v>
      </c>
    </row>
    <row r="18" s="35" customFormat="1" ht="24.95" customHeight="1" spans="1:10">
      <c r="A18" s="76" t="s">
        <v>69</v>
      </c>
      <c r="D18" s="56"/>
      <c r="E18" s="56"/>
      <c r="H18" s="56" t="s">
        <v>70</v>
      </c>
      <c r="I18" s="56"/>
      <c r="J18" s="56"/>
    </row>
    <row r="19" ht="24.95" customHeight="1" spans="1:1">
      <c r="A19" s="77" t="s">
        <v>31</v>
      </c>
    </row>
  </sheetData>
  <mergeCells count="13">
    <mergeCell ref="A2:O2"/>
    <mergeCell ref="D4:G4"/>
    <mergeCell ref="H4:K4"/>
    <mergeCell ref="L4:O4"/>
    <mergeCell ref="D5:E5"/>
    <mergeCell ref="F5:G5"/>
    <mergeCell ref="H5:I5"/>
    <mergeCell ref="J5:K5"/>
    <mergeCell ref="L5:M5"/>
    <mergeCell ref="N5:O5"/>
    <mergeCell ref="A4:A6"/>
    <mergeCell ref="B4:B6"/>
    <mergeCell ref="C4:C6"/>
  </mergeCells>
  <pageMargins left="0.75" right="0.75" top="1" bottom="1" header="0.5" footer="0.5"/>
  <pageSetup paperSize="9" scale="6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workbookViewId="0">
      <selection activeCell="L15" sqref="L15"/>
    </sheetView>
  </sheetViews>
  <sheetFormatPr defaultColWidth="9" defaultRowHeight="14.25"/>
  <cols>
    <col min="1" max="3" width="11.75" style="1" customWidth="1"/>
    <col min="4" max="15" width="10.625" style="36" customWidth="1"/>
    <col min="16" max="16384" width="9" style="1"/>
  </cols>
  <sheetData>
    <row r="1" s="1" customFormat="1" ht="20.1" customHeight="1" spans="1:15">
      <c r="A1" s="37" t="s">
        <v>0</v>
      </c>
      <c r="B1" s="37"/>
      <c r="C1" s="3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ht="39.95" customHeight="1" spans="1:15">
      <c r="A2" s="38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="1" customFormat="1" ht="29" customHeight="1" spans="1:15">
      <c r="A3" s="9" t="s">
        <v>72</v>
      </c>
      <c r="B3" s="38"/>
      <c r="C3" s="38"/>
      <c r="D3" s="38"/>
      <c r="E3" s="39"/>
      <c r="O3" s="57" t="s">
        <v>3</v>
      </c>
    </row>
    <row r="4" s="34" customFormat="1" ht="30" customHeight="1" spans="1:15">
      <c r="A4" s="40" t="s">
        <v>4</v>
      </c>
      <c r="B4" s="41" t="s">
        <v>5</v>
      </c>
      <c r="C4" s="42" t="s">
        <v>6</v>
      </c>
      <c r="D4" s="43" t="s">
        <v>7</v>
      </c>
      <c r="E4" s="43"/>
      <c r="F4" s="43"/>
      <c r="G4" s="43"/>
      <c r="H4" s="44" t="s">
        <v>8</v>
      </c>
      <c r="I4" s="44"/>
      <c r="J4" s="44"/>
      <c r="K4" s="44"/>
      <c r="L4" s="44" t="s">
        <v>9</v>
      </c>
      <c r="M4" s="44"/>
      <c r="N4" s="44"/>
      <c r="O4" s="44"/>
    </row>
    <row r="5" s="34" customFormat="1" ht="30" customHeight="1" spans="1:15">
      <c r="A5" s="45"/>
      <c r="B5" s="46"/>
      <c r="C5" s="47"/>
      <c r="D5" s="43" t="s">
        <v>10</v>
      </c>
      <c r="E5" s="43"/>
      <c r="F5" s="43" t="s">
        <v>11</v>
      </c>
      <c r="G5" s="43"/>
      <c r="H5" s="43" t="s">
        <v>10</v>
      </c>
      <c r="I5" s="43"/>
      <c r="J5" s="43" t="s">
        <v>11</v>
      </c>
      <c r="K5" s="43"/>
      <c r="L5" s="43" t="s">
        <v>10</v>
      </c>
      <c r="M5" s="43"/>
      <c r="N5" s="43" t="s">
        <v>11</v>
      </c>
      <c r="O5" s="43"/>
    </row>
    <row r="6" ht="30" customHeight="1" spans="1:15">
      <c r="A6" s="48"/>
      <c r="B6" s="49"/>
      <c r="C6" s="50"/>
      <c r="D6" s="43" t="s">
        <v>12</v>
      </c>
      <c r="E6" s="43" t="s">
        <v>13</v>
      </c>
      <c r="F6" s="43" t="s">
        <v>12</v>
      </c>
      <c r="G6" s="43" t="s">
        <v>13</v>
      </c>
      <c r="H6" s="43" t="s">
        <v>12</v>
      </c>
      <c r="I6" s="43" t="s">
        <v>13</v>
      </c>
      <c r="J6" s="43" t="s">
        <v>12</v>
      </c>
      <c r="K6" s="43" t="s">
        <v>13</v>
      </c>
      <c r="L6" s="43" t="s">
        <v>12</v>
      </c>
      <c r="M6" s="43" t="s">
        <v>13</v>
      </c>
      <c r="N6" s="43" t="s">
        <v>12</v>
      </c>
      <c r="O6" s="43" t="s">
        <v>13</v>
      </c>
    </row>
    <row r="7" ht="24.95" customHeight="1" spans="1:15">
      <c r="A7" s="18" t="s">
        <v>65</v>
      </c>
      <c r="B7" s="51">
        <v>237</v>
      </c>
      <c r="C7" s="51">
        <v>333.185</v>
      </c>
      <c r="D7" s="52">
        <v>27.5</v>
      </c>
      <c r="E7" s="52">
        <v>341</v>
      </c>
      <c r="F7" s="52">
        <v>30</v>
      </c>
      <c r="G7" s="52">
        <v>360</v>
      </c>
      <c r="H7" s="52">
        <v>4273</v>
      </c>
      <c r="I7" s="52">
        <v>1884.5</v>
      </c>
      <c r="J7" s="52">
        <v>4500</v>
      </c>
      <c r="K7" s="52">
        <v>2300</v>
      </c>
      <c r="L7" s="52">
        <v>0</v>
      </c>
      <c r="M7" s="52">
        <v>0</v>
      </c>
      <c r="N7" s="52">
        <v>0</v>
      </c>
      <c r="O7" s="52">
        <v>0</v>
      </c>
    </row>
    <row r="8" ht="24.95" customHeight="1" spans="1:15">
      <c r="A8" s="18" t="s">
        <v>73</v>
      </c>
      <c r="B8" s="51"/>
      <c r="C8" s="51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ht="24.95" customHeight="1" spans="1:15">
      <c r="A9" s="18" t="s">
        <v>74</v>
      </c>
      <c r="B9" s="51"/>
      <c r="C9" s="51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="1" customFormat="1" ht="24.95" customHeight="1" spans="1:15">
      <c r="A10" s="18" t="s">
        <v>48</v>
      </c>
      <c r="B10" s="51"/>
      <c r="C10" s="51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="35" customFormat="1" ht="24.95" customHeight="1" spans="1:10">
      <c r="A11" s="35" t="s">
        <v>75</v>
      </c>
      <c r="D11" s="56"/>
      <c r="E11" s="56"/>
      <c r="H11" s="56" t="s">
        <v>76</v>
      </c>
      <c r="I11" s="56"/>
      <c r="J11" s="56"/>
    </row>
    <row r="12" ht="24.95" customHeight="1" spans="1:1">
      <c r="A12" s="1" t="s">
        <v>31</v>
      </c>
    </row>
  </sheetData>
  <mergeCells count="13">
    <mergeCell ref="A2:O2"/>
    <mergeCell ref="D4:G4"/>
    <mergeCell ref="H4:K4"/>
    <mergeCell ref="L4:O4"/>
    <mergeCell ref="D5:E5"/>
    <mergeCell ref="F5:G5"/>
    <mergeCell ref="H5:I5"/>
    <mergeCell ref="J5:K5"/>
    <mergeCell ref="L5:M5"/>
    <mergeCell ref="N5:O5"/>
    <mergeCell ref="A4:A6"/>
    <mergeCell ref="B4:B6"/>
    <mergeCell ref="C4:C6"/>
  </mergeCells>
  <pageMargins left="0.75" right="0.75" top="1" bottom="1" header="0.5" footer="0.5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3"/>
  <sheetViews>
    <sheetView workbookViewId="0">
      <selection activeCell="G12" sqref="G12"/>
    </sheetView>
  </sheetViews>
  <sheetFormatPr defaultColWidth="9" defaultRowHeight="14.25"/>
  <cols>
    <col min="1" max="1" width="13.75" style="1" customWidth="1"/>
    <col min="2" max="2" width="11.75" style="1" customWidth="1"/>
    <col min="3" max="3" width="10.5" style="1" customWidth="1"/>
    <col min="4" max="7" width="10.625" style="36" customWidth="1"/>
    <col min="8" max="8" width="15.25" style="36" customWidth="1"/>
    <col min="9" max="9" width="17.375" style="36" customWidth="1"/>
    <col min="10" max="10" width="17" style="36" customWidth="1"/>
    <col min="11" max="15" width="10.625" style="36" customWidth="1"/>
    <col min="16" max="16384" width="9" style="1"/>
  </cols>
  <sheetData>
    <row r="1" s="1" customFormat="1" ht="20.1" customHeight="1" spans="1:15">
      <c r="A1" s="37" t="s">
        <v>0</v>
      </c>
      <c r="B1" s="37"/>
      <c r="C1" s="3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ht="39.95" customHeight="1" spans="1:15">
      <c r="A2" s="38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ht="29.1" customHeight="1" spans="1:15">
      <c r="A3" s="9" t="s">
        <v>2</v>
      </c>
      <c r="B3" s="38"/>
      <c r="C3" s="38"/>
      <c r="D3" s="38"/>
      <c r="E3" s="39"/>
      <c r="F3" s="1"/>
      <c r="G3" s="1"/>
      <c r="H3" s="1"/>
      <c r="I3" s="1"/>
      <c r="J3" s="1"/>
      <c r="K3" s="1"/>
      <c r="L3" s="1"/>
      <c r="M3" s="1"/>
      <c r="N3" s="1"/>
      <c r="O3" s="57" t="s">
        <v>3</v>
      </c>
    </row>
    <row r="4" s="34" customFormat="1" ht="30" customHeight="1" spans="1:15">
      <c r="A4" s="40" t="s">
        <v>4</v>
      </c>
      <c r="B4" s="41" t="s">
        <v>5</v>
      </c>
      <c r="C4" s="42" t="s">
        <v>6</v>
      </c>
      <c r="D4" s="43" t="s">
        <v>7</v>
      </c>
      <c r="E4" s="43"/>
      <c r="F4" s="43"/>
      <c r="G4" s="43"/>
      <c r="H4" s="44" t="s">
        <v>8</v>
      </c>
      <c r="I4" s="44"/>
      <c r="J4" s="44"/>
      <c r="K4" s="44"/>
      <c r="L4" s="44" t="s">
        <v>9</v>
      </c>
      <c r="M4" s="44"/>
      <c r="N4" s="44"/>
      <c r="O4" s="44"/>
    </row>
    <row r="5" s="34" customFormat="1" ht="30" customHeight="1" spans="1:15">
      <c r="A5" s="45"/>
      <c r="B5" s="46"/>
      <c r="C5" s="47"/>
      <c r="D5" s="43" t="s">
        <v>10</v>
      </c>
      <c r="E5" s="43"/>
      <c r="F5" s="43" t="s">
        <v>11</v>
      </c>
      <c r="G5" s="43"/>
      <c r="H5" s="43" t="s">
        <v>10</v>
      </c>
      <c r="I5" s="43"/>
      <c r="J5" s="43" t="s">
        <v>11</v>
      </c>
      <c r="K5" s="43"/>
      <c r="L5" s="43" t="s">
        <v>10</v>
      </c>
      <c r="M5" s="43"/>
      <c r="N5" s="43" t="s">
        <v>11</v>
      </c>
      <c r="O5" s="43"/>
    </row>
    <row r="6" ht="30" customHeight="1" spans="1:15">
      <c r="A6" s="48"/>
      <c r="B6" s="49"/>
      <c r="C6" s="50"/>
      <c r="D6" s="43" t="s">
        <v>12</v>
      </c>
      <c r="E6" s="43" t="s">
        <v>13</v>
      </c>
      <c r="F6" s="43" t="s">
        <v>12</v>
      </c>
      <c r="G6" s="43" t="s">
        <v>13</v>
      </c>
      <c r="H6" s="43" t="s">
        <v>12</v>
      </c>
      <c r="I6" s="43" t="s">
        <v>13</v>
      </c>
      <c r="J6" s="43" t="s">
        <v>12</v>
      </c>
      <c r="K6" s="43" t="s">
        <v>13</v>
      </c>
      <c r="L6" s="43" t="s">
        <v>12</v>
      </c>
      <c r="M6" s="43" t="s">
        <v>13</v>
      </c>
      <c r="N6" s="43" t="s">
        <v>12</v>
      </c>
      <c r="O6" s="43" t="s">
        <v>13</v>
      </c>
    </row>
    <row r="7" ht="24.95" customHeight="1" spans="1:15">
      <c r="A7" s="18" t="s">
        <v>77</v>
      </c>
      <c r="B7" s="51">
        <v>120</v>
      </c>
      <c r="C7" s="51">
        <f>C8+C9+C10</f>
        <v>105.9075</v>
      </c>
      <c r="D7" s="52">
        <f t="shared" ref="D7:I7" si="0">(D8+D9+D10)/2</f>
        <v>16.5</v>
      </c>
      <c r="E7" s="52">
        <f t="shared" si="0"/>
        <v>43.5</v>
      </c>
      <c r="F7" s="52">
        <v>18</v>
      </c>
      <c r="G7" s="52">
        <v>48</v>
      </c>
      <c r="H7" s="52">
        <f t="shared" si="0"/>
        <v>1767.5</v>
      </c>
      <c r="I7" s="52">
        <f t="shared" si="0"/>
        <v>451</v>
      </c>
      <c r="J7" s="52">
        <v>1944</v>
      </c>
      <c r="K7" s="52">
        <v>496</v>
      </c>
      <c r="L7" s="52"/>
      <c r="M7" s="52"/>
      <c r="N7" s="52"/>
      <c r="O7" s="52"/>
    </row>
    <row r="8" ht="24.95" customHeight="1" spans="1:15">
      <c r="A8" s="18" t="s">
        <v>78</v>
      </c>
      <c r="B8" s="51"/>
      <c r="C8" s="51">
        <v>30.7575</v>
      </c>
      <c r="D8" s="52">
        <v>19</v>
      </c>
      <c r="E8" s="52">
        <v>48</v>
      </c>
      <c r="F8" s="52"/>
      <c r="G8" s="52"/>
      <c r="H8" s="52">
        <v>1460</v>
      </c>
      <c r="I8" s="52">
        <v>365</v>
      </c>
      <c r="J8" s="52"/>
      <c r="K8" s="52"/>
      <c r="L8" s="52"/>
      <c r="M8" s="52"/>
      <c r="N8" s="52"/>
      <c r="O8" s="52"/>
    </row>
    <row r="9" ht="24.95" customHeight="1" spans="1:15">
      <c r="A9" s="18" t="s">
        <v>79</v>
      </c>
      <c r="B9" s="51"/>
      <c r="C9" s="51">
        <v>56.07</v>
      </c>
      <c r="D9" s="52">
        <v>14</v>
      </c>
      <c r="E9" s="52">
        <v>39</v>
      </c>
      <c r="F9" s="52"/>
      <c r="G9" s="52"/>
      <c r="H9" s="52">
        <v>1935</v>
      </c>
      <c r="I9" s="52">
        <v>494</v>
      </c>
      <c r="J9" s="52"/>
      <c r="K9" s="52"/>
      <c r="L9" s="52"/>
      <c r="M9" s="52"/>
      <c r="N9" s="52"/>
      <c r="O9" s="52"/>
    </row>
    <row r="10" ht="24.95" customHeight="1" spans="1:15">
      <c r="A10" s="18" t="s">
        <v>80</v>
      </c>
      <c r="B10" s="51"/>
      <c r="C10" s="51">
        <f>5.1125+13.9675</f>
        <v>19.08</v>
      </c>
      <c r="D10" s="52">
        <v>0</v>
      </c>
      <c r="E10" s="52">
        <v>0</v>
      </c>
      <c r="F10" s="52"/>
      <c r="G10" s="52"/>
      <c r="H10" s="52">
        <v>140</v>
      </c>
      <c r="I10" s="52">
        <v>43</v>
      </c>
      <c r="J10" s="52"/>
      <c r="K10" s="52"/>
      <c r="L10" s="52"/>
      <c r="M10" s="52"/>
      <c r="N10" s="52"/>
      <c r="O10" s="52"/>
    </row>
    <row r="11" s="1" customFormat="1" ht="24.95" customHeight="1" spans="1:15">
      <c r="A11" s="18"/>
      <c r="B11" s="51"/>
      <c r="C11" s="51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="35" customFormat="1" ht="24.95" customHeight="1" spans="1:10">
      <c r="A12" s="35" t="s">
        <v>81</v>
      </c>
      <c r="D12" s="56"/>
      <c r="E12" s="56"/>
      <c r="H12" s="56" t="s">
        <v>82</v>
      </c>
      <c r="I12" s="56"/>
      <c r="J12" s="56"/>
    </row>
    <row r="13" ht="24.95" customHeight="1" spans="1:1">
      <c r="A13" s="1" t="s">
        <v>31</v>
      </c>
    </row>
  </sheetData>
  <mergeCells count="13">
    <mergeCell ref="A2:O2"/>
    <mergeCell ref="D4:G4"/>
    <mergeCell ref="H4:K4"/>
    <mergeCell ref="L4:O4"/>
    <mergeCell ref="D5:E5"/>
    <mergeCell ref="F5:G5"/>
    <mergeCell ref="H5:I5"/>
    <mergeCell ref="J5:K5"/>
    <mergeCell ref="L5:M5"/>
    <mergeCell ref="N5:O5"/>
    <mergeCell ref="A4:A6"/>
    <mergeCell ref="B4:B6"/>
    <mergeCell ref="C4:C6"/>
  </mergeCells>
  <pageMargins left="0.75" right="0.75" top="1" bottom="1" header="0.5" footer="0.5"/>
  <pageSetup paperSize="9" scale="73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5"/>
  <sheetViews>
    <sheetView workbookViewId="0">
      <selection activeCell="C18" sqref="C18"/>
    </sheetView>
  </sheetViews>
  <sheetFormatPr defaultColWidth="9" defaultRowHeight="14.25"/>
  <cols>
    <col min="1" max="3" width="11.75" style="1" customWidth="1"/>
    <col min="4" max="15" width="10.625" style="36" customWidth="1"/>
    <col min="16" max="16384" width="9" style="1"/>
  </cols>
  <sheetData>
    <row r="1" s="1" customFormat="1" ht="20.1" customHeight="1" spans="1:15">
      <c r="A1" s="37" t="s">
        <v>0</v>
      </c>
      <c r="B1" s="37"/>
      <c r="C1" s="3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ht="39.95" customHeight="1" spans="1:15">
      <c r="A2" s="38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="1" customFormat="1" ht="29" customHeight="1" spans="1:15">
      <c r="A3" s="9" t="s">
        <v>83</v>
      </c>
      <c r="B3" s="38"/>
      <c r="C3" s="38"/>
      <c r="D3" s="38"/>
      <c r="E3" s="39"/>
      <c r="O3" s="57" t="s">
        <v>3</v>
      </c>
    </row>
    <row r="4" s="34" customFormat="1" ht="30" customHeight="1" spans="1:15">
      <c r="A4" s="40" t="s">
        <v>4</v>
      </c>
      <c r="B4" s="41" t="s">
        <v>5</v>
      </c>
      <c r="C4" s="42" t="s">
        <v>6</v>
      </c>
      <c r="D4" s="43" t="s">
        <v>7</v>
      </c>
      <c r="E4" s="43"/>
      <c r="F4" s="43"/>
      <c r="G4" s="43"/>
      <c r="H4" s="44" t="s">
        <v>8</v>
      </c>
      <c r="I4" s="44"/>
      <c r="J4" s="44"/>
      <c r="K4" s="44"/>
      <c r="L4" s="44" t="s">
        <v>9</v>
      </c>
      <c r="M4" s="44"/>
      <c r="N4" s="44"/>
      <c r="O4" s="44"/>
    </row>
    <row r="5" s="34" customFormat="1" ht="30" customHeight="1" spans="1:15">
      <c r="A5" s="45"/>
      <c r="B5" s="46"/>
      <c r="C5" s="47"/>
      <c r="D5" s="43" t="s">
        <v>10</v>
      </c>
      <c r="E5" s="43"/>
      <c r="F5" s="43" t="s">
        <v>11</v>
      </c>
      <c r="G5" s="43"/>
      <c r="H5" s="43" t="s">
        <v>10</v>
      </c>
      <c r="I5" s="43"/>
      <c r="J5" s="43" t="s">
        <v>11</v>
      </c>
      <c r="K5" s="43"/>
      <c r="L5" s="43" t="s">
        <v>10</v>
      </c>
      <c r="M5" s="43"/>
      <c r="N5" s="43" t="s">
        <v>11</v>
      </c>
      <c r="O5" s="43"/>
    </row>
    <row r="6" ht="30" customHeight="1" spans="1:15">
      <c r="A6" s="48"/>
      <c r="B6" s="49"/>
      <c r="C6" s="50"/>
      <c r="D6" s="43" t="s">
        <v>12</v>
      </c>
      <c r="E6" s="43" t="s">
        <v>13</v>
      </c>
      <c r="F6" s="43" t="s">
        <v>12</v>
      </c>
      <c r="G6" s="43" t="s">
        <v>13</v>
      </c>
      <c r="H6" s="43" t="s">
        <v>12</v>
      </c>
      <c r="I6" s="43" t="s">
        <v>13</v>
      </c>
      <c r="J6" s="43" t="s">
        <v>12</v>
      </c>
      <c r="K6" s="43" t="s">
        <v>13</v>
      </c>
      <c r="L6" s="43" t="s">
        <v>12</v>
      </c>
      <c r="M6" s="43" t="s">
        <v>13</v>
      </c>
      <c r="N6" s="43" t="s">
        <v>12</v>
      </c>
      <c r="O6" s="43" t="s">
        <v>13</v>
      </c>
    </row>
    <row r="7" ht="24.95" customHeight="1" spans="1:15">
      <c r="A7" s="18" t="s">
        <v>84</v>
      </c>
      <c r="B7" s="51"/>
      <c r="C7" s="51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ht="24.95" customHeight="1" spans="1:15">
      <c r="A8" s="18" t="s">
        <v>73</v>
      </c>
      <c r="B8" s="51"/>
      <c r="C8" s="51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ht="24.95" customHeight="1" spans="1:15">
      <c r="A9" s="61" t="s">
        <v>85</v>
      </c>
      <c r="B9" s="51">
        <v>79</v>
      </c>
      <c r="C9" s="51">
        <v>101.12</v>
      </c>
      <c r="D9" s="52">
        <v>0</v>
      </c>
      <c r="E9" s="52">
        <v>48</v>
      </c>
      <c r="F9" s="52">
        <v>0</v>
      </c>
      <c r="G9" s="52">
        <v>48</v>
      </c>
      <c r="H9" s="52">
        <v>1535</v>
      </c>
      <c r="I9" s="52">
        <v>553</v>
      </c>
      <c r="J9" s="52">
        <v>1800</v>
      </c>
      <c r="K9" s="52">
        <v>600</v>
      </c>
      <c r="L9" s="52">
        <v>0</v>
      </c>
      <c r="M9" s="52">
        <v>0</v>
      </c>
      <c r="N9" s="52">
        <v>0</v>
      </c>
      <c r="O9" s="52">
        <v>0</v>
      </c>
    </row>
    <row r="10" s="1" customFormat="1" ht="24.95" customHeight="1" spans="1:15">
      <c r="A10" s="18" t="s">
        <v>48</v>
      </c>
      <c r="B10" s="51"/>
      <c r="C10" s="51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="35" customFormat="1" ht="24.95" customHeight="1" spans="1:10">
      <c r="A11" s="35" t="s">
        <v>86</v>
      </c>
      <c r="D11" s="56"/>
      <c r="E11" s="56"/>
      <c r="H11" s="56" t="s">
        <v>29</v>
      </c>
      <c r="I11" s="64">
        <v>13828331983</v>
      </c>
      <c r="J11" s="64"/>
    </row>
    <row r="12" ht="24.95" customHeight="1" spans="1:1">
      <c r="A12" s="1" t="s">
        <v>31</v>
      </c>
    </row>
    <row r="15" spans="7:8">
      <c r="G15" s="62"/>
      <c r="H15" s="63"/>
    </row>
  </sheetData>
  <mergeCells count="14">
    <mergeCell ref="A2:O2"/>
    <mergeCell ref="D4:G4"/>
    <mergeCell ref="H4:K4"/>
    <mergeCell ref="L4:O4"/>
    <mergeCell ref="D5:E5"/>
    <mergeCell ref="F5:G5"/>
    <mergeCell ref="H5:I5"/>
    <mergeCell ref="J5:K5"/>
    <mergeCell ref="L5:M5"/>
    <mergeCell ref="N5:O5"/>
    <mergeCell ref="I11:J11"/>
    <mergeCell ref="A4:A6"/>
    <mergeCell ref="B4:B6"/>
    <mergeCell ref="C4:C6"/>
  </mergeCells>
  <pageMargins left="0.75" right="0.75" top="1" bottom="1" header="0.5" footer="0.5"/>
  <pageSetup paperSize="9" scale="81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workbookViewId="0">
      <selection activeCell="H15" sqref="H15"/>
    </sheetView>
  </sheetViews>
  <sheetFormatPr defaultColWidth="9" defaultRowHeight="14.25"/>
  <cols>
    <col min="1" max="1" width="12.875" style="1" customWidth="1"/>
    <col min="2" max="2" width="11.75" style="1" customWidth="1"/>
    <col min="3" max="3" width="11.875" style="1" customWidth="1"/>
    <col min="4" max="8" width="10.625" style="36" customWidth="1"/>
    <col min="9" max="9" width="12.25" style="36" customWidth="1"/>
    <col min="10" max="15" width="10.625" style="36" customWidth="1"/>
    <col min="16" max="16384" width="9" style="1"/>
  </cols>
  <sheetData>
    <row r="1" s="1" customFormat="1" ht="20.1" customHeight="1" spans="1:15">
      <c r="A1" s="37" t="s">
        <v>0</v>
      </c>
      <c r="B1" s="37"/>
      <c r="C1" s="37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ht="39.95" customHeight="1" spans="1:15">
      <c r="A2" s="38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="1" customFormat="1" ht="29" customHeight="1" spans="1:15">
      <c r="A3" s="9" t="s">
        <v>87</v>
      </c>
      <c r="B3" s="38"/>
      <c r="C3" s="38"/>
      <c r="D3" s="38"/>
      <c r="E3" s="39"/>
      <c r="O3" s="57" t="s">
        <v>3</v>
      </c>
    </row>
    <row r="4" s="34" customFormat="1" ht="30" customHeight="1" spans="1:15">
      <c r="A4" s="40" t="s">
        <v>4</v>
      </c>
      <c r="B4" s="41" t="s">
        <v>5</v>
      </c>
      <c r="C4" s="42" t="s">
        <v>6</v>
      </c>
      <c r="D4" s="43" t="s">
        <v>7</v>
      </c>
      <c r="E4" s="43"/>
      <c r="F4" s="43"/>
      <c r="G4" s="43"/>
      <c r="H4" s="44" t="s">
        <v>8</v>
      </c>
      <c r="I4" s="44"/>
      <c r="J4" s="44"/>
      <c r="K4" s="44"/>
      <c r="L4" s="44" t="s">
        <v>9</v>
      </c>
      <c r="M4" s="44"/>
      <c r="N4" s="44"/>
      <c r="O4" s="44"/>
    </row>
    <row r="5" s="34" customFormat="1" ht="30" customHeight="1" spans="1:15">
      <c r="A5" s="45"/>
      <c r="B5" s="46"/>
      <c r="C5" s="47"/>
      <c r="D5" s="43" t="s">
        <v>10</v>
      </c>
      <c r="E5" s="43"/>
      <c r="F5" s="43" t="s">
        <v>11</v>
      </c>
      <c r="G5" s="43"/>
      <c r="H5" s="43" t="s">
        <v>10</v>
      </c>
      <c r="I5" s="43"/>
      <c r="J5" s="43" t="s">
        <v>11</v>
      </c>
      <c r="K5" s="43"/>
      <c r="L5" s="43" t="s">
        <v>10</v>
      </c>
      <c r="M5" s="43"/>
      <c r="N5" s="43" t="s">
        <v>11</v>
      </c>
      <c r="O5" s="43"/>
    </row>
    <row r="6" ht="30" customHeight="1" spans="1:15">
      <c r="A6" s="48"/>
      <c r="B6" s="49"/>
      <c r="C6" s="50"/>
      <c r="D6" s="43" t="s">
        <v>12</v>
      </c>
      <c r="E6" s="43" t="s">
        <v>13</v>
      </c>
      <c r="F6" s="43" t="s">
        <v>12</v>
      </c>
      <c r="G6" s="43" t="s">
        <v>13</v>
      </c>
      <c r="H6" s="43" t="s">
        <v>12</v>
      </c>
      <c r="I6" s="43" t="s">
        <v>13</v>
      </c>
      <c r="J6" s="43" t="s">
        <v>12</v>
      </c>
      <c r="K6" s="43" t="s">
        <v>13</v>
      </c>
      <c r="L6" s="43" t="s">
        <v>12</v>
      </c>
      <c r="M6" s="43" t="s">
        <v>13</v>
      </c>
      <c r="N6" s="43" t="s">
        <v>12</v>
      </c>
      <c r="O6" s="43" t="s">
        <v>13</v>
      </c>
    </row>
    <row r="7" ht="24.95" customHeight="1" spans="1:15">
      <c r="A7" s="18" t="s">
        <v>84</v>
      </c>
      <c r="B7" s="51"/>
      <c r="C7" s="51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ht="24.95" customHeight="1" spans="1:15">
      <c r="A8" s="18" t="s">
        <v>73</v>
      </c>
      <c r="B8" s="51"/>
      <c r="C8" s="51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ht="24.95" customHeight="1" spans="1:15">
      <c r="A9" s="18" t="s">
        <v>88</v>
      </c>
      <c r="B9" s="51">
        <v>13</v>
      </c>
      <c r="C9" s="58">
        <v>11.225</v>
      </c>
      <c r="D9" s="52">
        <v>0</v>
      </c>
      <c r="E9" s="52">
        <v>0</v>
      </c>
      <c r="F9" s="52">
        <v>0</v>
      </c>
      <c r="G9" s="52">
        <v>0</v>
      </c>
      <c r="H9" s="52">
        <v>347</v>
      </c>
      <c r="I9" s="52">
        <v>68</v>
      </c>
      <c r="J9" s="52">
        <v>347</v>
      </c>
      <c r="K9" s="52">
        <v>68</v>
      </c>
      <c r="L9" s="52">
        <v>0</v>
      </c>
      <c r="M9" s="52">
        <v>0</v>
      </c>
      <c r="N9" s="52">
        <v>0</v>
      </c>
      <c r="O9" s="52">
        <v>0</v>
      </c>
    </row>
    <row r="10" s="1" customFormat="1" ht="24.95" customHeight="1" spans="1:15">
      <c r="A10" s="18" t="s">
        <v>48</v>
      </c>
      <c r="B10" s="59"/>
      <c r="C10" s="51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="35" customFormat="1" ht="24.95" customHeight="1" spans="1:10">
      <c r="A11" s="35" t="s">
        <v>27</v>
      </c>
      <c r="B11" s="35" t="s">
        <v>89</v>
      </c>
      <c r="D11" s="56"/>
      <c r="E11" s="56"/>
      <c r="H11" s="56" t="s">
        <v>29</v>
      </c>
      <c r="I11" s="60">
        <v>13433706080</v>
      </c>
      <c r="J11" s="56"/>
    </row>
    <row r="12" ht="24.95" customHeight="1" spans="1:1">
      <c r="A12" s="1" t="s">
        <v>31</v>
      </c>
    </row>
  </sheetData>
  <mergeCells count="13">
    <mergeCell ref="A2:O2"/>
    <mergeCell ref="D4:G4"/>
    <mergeCell ref="H4:K4"/>
    <mergeCell ref="L4:O4"/>
    <mergeCell ref="D5:E5"/>
    <mergeCell ref="F5:G5"/>
    <mergeCell ref="H5:I5"/>
    <mergeCell ref="J5:K5"/>
    <mergeCell ref="L5:M5"/>
    <mergeCell ref="N5:O5"/>
    <mergeCell ref="A4:A6"/>
    <mergeCell ref="B4:B6"/>
    <mergeCell ref="C4:C6"/>
  </mergeCells>
  <pageMargins left="0.75" right="0.75" top="1" bottom="1" header="0.5" footer="0.5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Sheet1</vt:lpstr>
      <vt:lpstr>1.市县-生活费</vt:lpstr>
      <vt:lpstr>2.市县-免学费</vt:lpstr>
      <vt:lpstr>上报省厅</vt:lpstr>
      <vt:lpstr>汇总</vt:lpstr>
      <vt:lpstr>饶平县</vt:lpstr>
      <vt:lpstr>潮安区</vt:lpstr>
      <vt:lpstr>湘桥区</vt:lpstr>
      <vt:lpstr>枫溪区</vt:lpstr>
      <vt:lpstr>金实</vt:lpstr>
      <vt:lpstr>2022一补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黄振豪</cp:lastModifiedBy>
  <dcterms:created xsi:type="dcterms:W3CDTF">2015-01-15T16:55:00Z</dcterms:created>
  <dcterms:modified xsi:type="dcterms:W3CDTF">2021-12-24T03:04:13Z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