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32" firstSheet="6" activeTab="6"/>
  </bookViews>
  <sheets>
    <sheet name="投标预算" sheetId="1" state="hidden" r:id="rId1"/>
    <sheet name="拆分总表" sheetId="2" state="hidden" r:id="rId2"/>
    <sheet name="交通管理设备（拆分1）" sheetId="3" state="hidden" r:id="rId3"/>
    <sheet name="监控安保设备（拆分2）" sheetId="4" state="hidden" r:id="rId4"/>
    <sheet name="线材（拆分3）" sheetId="5" state="hidden" r:id="rId5"/>
    <sheet name="光纤（拆分4）" sheetId="6" state="hidden" r:id="rId6"/>
    <sheet name="1" sheetId="19" r:id="rId7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K15" authorId="0">
      <text>
        <r>
          <rPr>
            <sz val="9"/>
            <rFont val="宋体"/>
            <charset val="134"/>
          </rPr>
          <t>作者:
680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K11" authorId="0">
      <text>
        <r>
          <rPr>
            <sz val="9"/>
            <rFont val="宋体"/>
            <charset val="134"/>
          </rPr>
          <t>作者:
680</t>
        </r>
      </text>
    </comment>
  </commentList>
</comments>
</file>

<file path=xl/sharedStrings.xml><?xml version="1.0" encoding="utf-8"?>
<sst xmlns="http://schemas.openxmlformats.org/spreadsheetml/2006/main" count="506" uniqueCount="187">
  <si>
    <t>江门市安邦安全技术防范有限公司</t>
  </si>
  <si>
    <t>建设单位：</t>
  </si>
  <si>
    <t xml:space="preserve">项目名称：沈海高速（广州方向）水口入口至K3145路段紧急停车带限行抓拍系统
</t>
  </si>
  <si>
    <t>日期：2014-03-22                                                                         单位：元</t>
  </si>
  <si>
    <t>序号</t>
  </si>
  <si>
    <t>器材名称</t>
  </si>
  <si>
    <t>型号</t>
  </si>
  <si>
    <t>产地/品牌</t>
  </si>
  <si>
    <t>单位</t>
  </si>
  <si>
    <t>数量</t>
  </si>
  <si>
    <t>单价</t>
  </si>
  <si>
    <t>总价</t>
  </si>
  <si>
    <t>备注（安装说明）</t>
  </si>
  <si>
    <t>成本</t>
  </si>
  <si>
    <t>合计</t>
  </si>
  <si>
    <t>利润率</t>
  </si>
  <si>
    <t>主要设备</t>
  </si>
  <si>
    <t>LED频闪灯</t>
  </si>
  <si>
    <t>SNT-PSD03-12</t>
  </si>
  <si>
    <t>信路通</t>
  </si>
  <si>
    <t>台</t>
  </si>
  <si>
    <t>用于车牌识别、NVR录像环境补光</t>
  </si>
  <si>
    <t>高速频闪灯</t>
  </si>
  <si>
    <t>FL1205V</t>
  </si>
  <si>
    <t>华恒通</t>
  </si>
  <si>
    <t>用于车辆外观特征拍照</t>
  </si>
  <si>
    <t>智能视频采集分析仪</t>
  </si>
  <si>
    <t>SNT-SC03I</t>
  </si>
  <si>
    <t>套</t>
  </si>
  <si>
    <t>用于车辆号牌抓拍数据比对、图片上传</t>
  </si>
  <si>
    <t>定焦高清镜头</t>
  </si>
  <si>
    <t>M3514-mp2</t>
  </si>
  <si>
    <t>Computar</t>
  </si>
  <si>
    <t>支</t>
  </si>
  <si>
    <t>摄像机电源</t>
  </si>
  <si>
    <t>12V/3A</t>
  </si>
  <si>
    <t>国产</t>
  </si>
  <si>
    <t>个</t>
  </si>
  <si>
    <t>8口交换机</t>
  </si>
  <si>
    <t>H3C S1008A</t>
  </si>
  <si>
    <t>H3C</t>
  </si>
  <si>
    <t>台式光收发器</t>
  </si>
  <si>
    <t>宇恒</t>
  </si>
  <si>
    <t>YH-11S-G</t>
  </si>
  <si>
    <t>对</t>
  </si>
  <si>
    <t>用于抓拍图片数据上传</t>
  </si>
  <si>
    <t>高清网络硬盘录像机</t>
  </si>
  <si>
    <t>DS-9616N-ST</t>
  </si>
  <si>
    <t>海康威视</t>
  </si>
  <si>
    <t>实时存储车辆经过图像数据</t>
  </si>
  <si>
    <t>企业级硬盘</t>
  </si>
  <si>
    <t>2T</t>
  </si>
  <si>
    <t>希捷</t>
  </si>
  <si>
    <t>块</t>
  </si>
  <si>
    <t>存储图像（30天）</t>
  </si>
  <si>
    <t>室外防护罩带支架</t>
  </si>
  <si>
    <t>YA4515</t>
  </si>
  <si>
    <t>室外机箱</t>
  </si>
  <si>
    <t>定制</t>
  </si>
  <si>
    <t>配电装置</t>
  </si>
  <si>
    <t>小计：</t>
  </si>
  <si>
    <t>电源移压及防雷接地</t>
  </si>
  <si>
    <t>自动重合闸开关</t>
  </si>
  <si>
    <t>JPJ-AR-32A</t>
  </si>
  <si>
    <t>吉普佳</t>
  </si>
  <si>
    <t>接地汇流排</t>
  </si>
  <si>
    <t>100KAV</t>
  </si>
  <si>
    <t>一级电源防雷器</t>
  </si>
  <si>
    <t>ALP-40K-1P+N275-M</t>
  </si>
  <si>
    <t>澳美</t>
  </si>
  <si>
    <t>二级电源防雷器</t>
  </si>
  <si>
    <t xml:space="preserve"> ALP-20K-1P+N275-M</t>
  </si>
  <si>
    <t>网络防雷器</t>
  </si>
  <si>
    <t>RJ45端口防雷器</t>
  </si>
  <si>
    <t>线管材</t>
  </si>
  <si>
    <t>PE子管</t>
  </si>
  <si>
    <t>Φ28</t>
  </si>
  <si>
    <t>米</t>
  </si>
  <si>
    <t>PVC管</t>
  </si>
  <si>
    <t>Φ20</t>
  </si>
  <si>
    <t>黄蜡管</t>
  </si>
  <si>
    <t>Φ20，1米</t>
  </si>
  <si>
    <t>摄像机及灯光电源线</t>
  </si>
  <si>
    <t>RVV-3*2.5mm2</t>
  </si>
  <si>
    <t>天网</t>
  </si>
  <si>
    <t>保护地线</t>
  </si>
  <si>
    <t>BVR-25mm2</t>
  </si>
  <si>
    <t>BVR-1.5mm2</t>
  </si>
  <si>
    <t>光纤</t>
  </si>
  <si>
    <t>六芯</t>
  </si>
  <si>
    <t>光域</t>
  </si>
  <si>
    <t>灯光控制线</t>
  </si>
  <si>
    <t>RVS-2*1.0mm^2</t>
  </si>
  <si>
    <t>屏蔽超五类双绞线</t>
  </si>
  <si>
    <t>HSYV-5e 4×2×0.5</t>
  </si>
  <si>
    <t>AMP</t>
  </si>
  <si>
    <t>采电电源线(铝线)</t>
  </si>
  <si>
    <t>BVR-10mm2</t>
  </si>
  <si>
    <t>立杆</t>
  </si>
  <si>
    <t>八角立杆基础</t>
  </si>
  <si>
    <t>6.5*6</t>
  </si>
  <si>
    <t>杆件由甲方提供</t>
  </si>
  <si>
    <t>附件</t>
  </si>
  <si>
    <t>-</t>
  </si>
  <si>
    <t>批</t>
  </si>
  <si>
    <t>中心器材</t>
  </si>
  <si>
    <t>数据服务器</t>
  </si>
  <si>
    <r>
      <rPr>
        <sz val="10"/>
        <rFont val="宋体"/>
        <charset val="134"/>
      </rPr>
      <t>至强处理器</t>
    </r>
    <r>
      <rPr>
        <sz val="10"/>
        <rFont val="Times New Roman"/>
        <charset val="134"/>
      </rPr>
      <t>E5-2609,2.4G,</t>
    </r>
    <r>
      <rPr>
        <sz val="10"/>
        <rFont val="宋体"/>
        <charset val="134"/>
      </rPr>
      <t>双</t>
    </r>
    <r>
      <rPr>
        <sz val="10"/>
        <rFont val="Times New Roman"/>
        <charset val="134"/>
      </rPr>
      <t>CPU/16G/2TB*2 SAS/H710 512M/DVD/</t>
    </r>
    <r>
      <rPr>
        <sz val="10"/>
        <rFont val="宋体"/>
        <charset val="134"/>
      </rPr>
      <t>冗余电源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三年服务</t>
    </r>
  </si>
  <si>
    <r>
      <rPr>
        <sz val="10"/>
        <rFont val="Times New Roman"/>
        <charset val="134"/>
      </rPr>
      <t>D</t>
    </r>
    <r>
      <rPr>
        <sz val="12"/>
        <rFont val="宋体"/>
        <charset val="134"/>
      </rPr>
      <t>ELL</t>
    </r>
  </si>
  <si>
    <t>用于升级原有应用服务器</t>
  </si>
  <si>
    <t>储存数据阵列柜</t>
  </si>
  <si>
    <t>增加图像数据存储容量，便于日后数据容量增加升级</t>
  </si>
  <si>
    <t>接口转换卡</t>
  </si>
  <si>
    <t>A</t>
  </si>
  <si>
    <t>器材总计</t>
  </si>
  <si>
    <t>B</t>
  </si>
  <si>
    <t>人工×5%</t>
  </si>
  <si>
    <t>C</t>
  </si>
  <si>
    <t>钢绞缆拉线</t>
  </si>
  <si>
    <t>D</t>
  </si>
  <si>
    <t>管道敷设、开挖、拉线</t>
  </si>
  <si>
    <t>E</t>
  </si>
  <si>
    <t>税管费×6.89%</t>
  </si>
  <si>
    <t>F</t>
  </si>
  <si>
    <t>总计</t>
  </si>
  <si>
    <t>项目名称</t>
  </si>
  <si>
    <t>沈海高速（广州方向）水口入口至K3145路段紧急停车带限行抓拍系统（交通设备）</t>
  </si>
  <si>
    <t>项</t>
  </si>
  <si>
    <t>沈海高速（广州方向）水口入口至K3145路段紧急停车带限行抓拍系统（监控安保）</t>
  </si>
  <si>
    <t>沈海高速（广州方向）水口入口至K3145路段紧急停车带限行抓拍系统（线材）</t>
  </si>
  <si>
    <t>沈海高速（广州方向）水口入口至K3145路段紧急停车带限行抓拍系统（光纤）</t>
  </si>
  <si>
    <t xml:space="preserve">项目名称：沈海高速（广州方向）水口入口至K3145路段紧急停车带限行抓拍系统（交通设备）
</t>
  </si>
  <si>
    <t>备注</t>
  </si>
  <si>
    <t>环境光控设备监控</t>
  </si>
  <si>
    <t>智能虚拟捕捉采集分析仪</t>
  </si>
  <si>
    <t>SNT-SC03I-PSD03-12</t>
  </si>
  <si>
    <t>收发交换设备</t>
  </si>
  <si>
    <t>配置机框</t>
  </si>
  <si>
    <t>数据软件转换（存储）服务柜</t>
  </si>
  <si>
    <t xml:space="preserve">项目名称：沈海高速（广州方向）水口入口至K3145路段紧急停车带限行抓拍系统（监控安保）
</t>
  </si>
  <si>
    <t>日期：2014-03-22                                                              单位：元</t>
  </si>
  <si>
    <t>道路监控频闪设备</t>
  </si>
  <si>
    <t>PSD03</t>
  </si>
  <si>
    <t>数据采集分析仪</t>
  </si>
  <si>
    <t>SNT-SC03I/SD-1208A</t>
  </si>
  <si>
    <t>数据信号交换设备</t>
  </si>
  <si>
    <t>DS-S1008A</t>
  </si>
  <si>
    <t>数据传输收发器</t>
  </si>
  <si>
    <t>数据软件转换（存储）软件</t>
  </si>
  <si>
    <t xml:space="preserve">项目名称：沈海高速（广州方向）水口入口至K3145路段紧急停车带限行抓拍系统（线材）
</t>
  </si>
  <si>
    <t xml:space="preserve">项目名称：沈海高速（广州方向）水口入口至K3145路段紧急停车带限行抓拍系统（光纤）
</t>
  </si>
  <si>
    <t>项目名称：恩平市公安局那吉派出所枪库安全防范系统</t>
  </si>
  <si>
    <t xml:space="preserve">                                               单位：元</t>
  </si>
  <si>
    <t>参数</t>
  </si>
  <si>
    <t>备注（
安装说明）</t>
  </si>
  <si>
    <t>红外高清摄像机</t>
  </si>
  <si>
    <r>
      <rPr>
        <sz val="10"/>
        <rFont val="宋体"/>
        <charset val="134"/>
      </rPr>
      <t>产品类型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网络摄像机
产品功能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日夜转换
产品外形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枪式
成像色彩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彩色
成像器件</t>
    </r>
    <r>
      <rPr>
        <sz val="10"/>
        <rFont val="Times New Roman"/>
        <charset val="134"/>
      </rPr>
      <t xml:space="preserve">:1/2.7" Progressive Scan CMOS
</t>
    </r>
    <r>
      <rPr>
        <sz val="10"/>
        <rFont val="宋体"/>
        <charset val="134"/>
      </rPr>
      <t>有效像素</t>
    </r>
    <r>
      <rPr>
        <sz val="10"/>
        <rFont val="Times New Roman"/>
        <charset val="134"/>
      </rPr>
      <t>:200</t>
    </r>
    <r>
      <rPr>
        <sz val="10"/>
        <rFont val="宋体"/>
        <charset val="134"/>
      </rPr>
      <t>万
镜头参数</t>
    </r>
    <r>
      <rPr>
        <sz val="10"/>
        <rFont val="Times New Roman"/>
        <charset val="134"/>
      </rPr>
      <t>:4mm,</t>
    </r>
    <r>
      <rPr>
        <sz val="10"/>
        <rFont val="宋体"/>
        <charset val="134"/>
      </rPr>
      <t>水平视场角</t>
    </r>
    <r>
      <rPr>
        <sz val="10"/>
        <rFont val="Times New Roman"/>
        <charset val="134"/>
      </rPr>
      <t>:80°(6mm,8mm,12mm,16mm</t>
    </r>
    <r>
      <rPr>
        <sz val="10"/>
        <rFont val="宋体"/>
        <charset val="134"/>
      </rPr>
      <t>可选</t>
    </r>
    <r>
      <rPr>
        <sz val="10"/>
        <rFont val="Times New Roman"/>
        <charset val="134"/>
      </rPr>
      <t xml:space="preserve">)
</t>
    </r>
    <r>
      <rPr>
        <sz val="10"/>
        <rFont val="宋体"/>
        <charset val="134"/>
      </rPr>
      <t>最低照度</t>
    </r>
    <r>
      <rPr>
        <sz val="10"/>
        <rFont val="Times New Roman"/>
        <charset val="134"/>
      </rPr>
      <t xml:space="preserve">:0.01 Lux@(F1.2,AGC ON),0 Lux with IR0.014 Lux@(F1.4,AGC ON),0 Lux with IR
</t>
    </r>
    <r>
      <rPr>
        <sz val="10"/>
        <rFont val="宋体"/>
        <charset val="134"/>
      </rPr>
      <t>电子快门</t>
    </r>
    <r>
      <rPr>
        <sz val="10"/>
        <rFont val="Times New Roman"/>
        <charset val="134"/>
      </rPr>
      <t>:1/3-1/100000</t>
    </r>
    <r>
      <rPr>
        <sz val="10"/>
        <rFont val="宋体"/>
        <charset val="134"/>
      </rPr>
      <t>秒
其它参数</t>
    </r>
    <r>
      <rPr>
        <sz val="10"/>
        <rFont val="Times New Roman"/>
        <charset val="134"/>
      </rPr>
      <t>:ICR</t>
    </r>
    <r>
      <rPr>
        <sz val="10"/>
        <rFont val="宋体"/>
        <charset val="134"/>
      </rPr>
      <t>红外滤片式，数字宽动态，</t>
    </r>
    <r>
      <rPr>
        <sz val="10"/>
        <rFont val="Times New Roman"/>
        <charset val="134"/>
      </rPr>
      <t>3D</t>
    </r>
    <r>
      <rPr>
        <sz val="10"/>
        <rFont val="宋体"/>
        <charset val="134"/>
      </rPr>
      <t xml:space="preserve">数字降噪
</t>
    </r>
    <r>
      <rPr>
        <sz val="10"/>
        <rFont val="Times New Roman"/>
        <charset val="134"/>
      </rPr>
      <t>H.265</t>
    </r>
    <r>
      <rPr>
        <sz val="10"/>
        <rFont val="宋体"/>
        <charset val="134"/>
      </rPr>
      <t>编码类型：</t>
    </r>
    <r>
      <rPr>
        <sz val="10"/>
        <rFont val="Times New Roman"/>
        <charset val="134"/>
      </rPr>
      <t xml:space="preserve">Main Profile
H.264 </t>
    </r>
    <r>
      <rPr>
        <sz val="10"/>
        <rFont val="宋体"/>
        <charset val="134"/>
      </rPr>
      <t>编码类型：</t>
    </r>
    <r>
      <rPr>
        <sz val="10"/>
        <rFont val="Times New Roman"/>
        <charset val="134"/>
      </rPr>
      <t xml:space="preserve">BaseLine Profile/Main Profile
</t>
    </r>
    <r>
      <rPr>
        <sz val="10"/>
        <rFont val="宋体"/>
        <charset val="134"/>
      </rPr>
      <t>最大图像尺寸：</t>
    </r>
    <r>
      <rPr>
        <sz val="10"/>
        <rFont val="Times New Roman"/>
        <charset val="134"/>
      </rPr>
      <t xml:space="preserve">1920×1080
</t>
    </r>
    <r>
      <rPr>
        <sz val="10"/>
        <rFont val="宋体"/>
        <charset val="134"/>
      </rPr>
      <t>图像设置：走廊模式，饱和度，亮度，对比度，锐度通过客户端或者浏览器可调
背光补偿：支持，可选择区域
感兴趣区域：</t>
    </r>
    <r>
      <rPr>
        <sz val="10"/>
        <rFont val="Times New Roman"/>
        <charset val="134"/>
      </rPr>
      <t>ROI</t>
    </r>
    <r>
      <rPr>
        <sz val="10"/>
        <rFont val="宋体"/>
        <charset val="134"/>
      </rPr>
      <t>支持双码流分别设置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个固定区域
接口协议：</t>
    </r>
    <r>
      <rPr>
        <sz val="10"/>
        <rFont val="Times New Roman"/>
        <charset val="134"/>
      </rPr>
      <t xml:space="preserve">ONVIF,PSIA,CGI,ISAPI
</t>
    </r>
    <r>
      <rPr>
        <sz val="10"/>
        <rFont val="宋体"/>
        <charset val="134"/>
      </rPr>
      <t>智能报警：移动侦测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动态分析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遮挡报警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网线断</t>
    </r>
    <r>
      <rPr>
        <sz val="10"/>
        <rFont val="Times New Roman"/>
        <charset val="134"/>
      </rPr>
      <t>,IP</t>
    </r>
    <r>
      <rPr>
        <sz val="10"/>
        <rFont val="宋体"/>
        <charset val="134"/>
      </rPr>
      <t>地址冲突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存储器满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存储器错
智能报警：越界侦测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区域入侵侦测
通用功能：防闪烁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双码流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心跳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镜像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密码保护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视频遮盖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水印技术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匿名访问</t>
    </r>
    <r>
      <rPr>
        <sz val="10"/>
        <rFont val="Times New Roman"/>
        <charset val="134"/>
      </rPr>
      <t xml:space="preserve">,IP </t>
    </r>
    <r>
      <rPr>
        <sz val="10"/>
        <rFont val="宋体"/>
        <charset val="134"/>
      </rPr>
      <t>地址过滤
分辨率</t>
    </r>
    <r>
      <rPr>
        <sz val="10"/>
        <rFont val="Times New Roman"/>
        <charset val="134"/>
      </rPr>
      <t>:1296(</t>
    </r>
    <r>
      <rPr>
        <sz val="10"/>
        <rFont val="宋体"/>
        <charset val="134"/>
      </rPr>
      <t>水平</t>
    </r>
    <r>
      <rPr>
        <sz val="10"/>
        <rFont val="Times New Roman"/>
        <charset val="134"/>
      </rPr>
      <t>)×732(</t>
    </r>
    <r>
      <rPr>
        <sz val="10"/>
        <rFont val="宋体"/>
        <charset val="134"/>
      </rPr>
      <t>垂直</t>
    </r>
    <r>
      <rPr>
        <sz val="10"/>
        <rFont val="Times New Roman"/>
        <charset val="134"/>
      </rPr>
      <t xml:space="preserve">)
</t>
    </r>
    <r>
      <rPr>
        <sz val="10"/>
        <rFont val="宋体"/>
        <charset val="134"/>
      </rPr>
      <t>压缩格式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视频：</t>
    </r>
    <r>
      <rPr>
        <sz val="10"/>
        <rFont val="Times New Roman"/>
        <charset val="134"/>
      </rPr>
      <t xml:space="preserve">H.265/H.264/MJPEG
</t>
    </r>
    <r>
      <rPr>
        <sz val="10"/>
        <rFont val="宋体"/>
        <charset val="134"/>
      </rPr>
      <t>视频帧率</t>
    </r>
    <r>
      <rPr>
        <sz val="10"/>
        <rFont val="Times New Roman"/>
        <charset val="134"/>
      </rPr>
      <t>:50Hz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 xml:space="preserve">25fps(1920×1080,1280×960,1280×720)
</t>
    </r>
    <r>
      <rPr>
        <sz val="10"/>
        <rFont val="宋体"/>
        <charset val="134"/>
      </rPr>
      <t>压缩码率</t>
    </r>
    <r>
      <rPr>
        <sz val="10"/>
        <rFont val="Times New Roman"/>
        <charset val="134"/>
      </rPr>
      <t xml:space="preserve">:32Kbps-8Mbps
</t>
    </r>
    <r>
      <rPr>
        <sz val="10"/>
        <rFont val="宋体"/>
        <charset val="134"/>
      </rPr>
      <t>网络接口</t>
    </r>
    <r>
      <rPr>
        <sz val="10"/>
        <rFont val="Times New Roman"/>
        <charset val="134"/>
      </rPr>
      <t>:1</t>
    </r>
    <r>
      <rPr>
        <sz val="10"/>
        <rFont val="宋体"/>
        <charset val="134"/>
      </rPr>
      <t>个</t>
    </r>
    <r>
      <rPr>
        <sz val="10"/>
        <rFont val="Times New Roman"/>
        <charset val="134"/>
      </rPr>
      <t xml:space="preserve">RJ45 10M/100M </t>
    </r>
    <r>
      <rPr>
        <sz val="10"/>
        <rFont val="宋体"/>
        <charset val="134"/>
      </rPr>
      <t>自适应以太网口
网络协议</t>
    </r>
    <r>
      <rPr>
        <sz val="10"/>
        <rFont val="Times New Roman"/>
        <charset val="134"/>
      </rPr>
      <t xml:space="preserve">:TCP/IP,ICMP,HTTP,HTTPS,FTP,DHCP,DNS,DDNS,RTP,RTSP,RTCP,PPPoE,NTP,UPnP,SMTP,SNMP,IGMP,802.1X,QoS,IPv6,Bonjour
</t>
    </r>
    <r>
      <rPr>
        <sz val="10"/>
        <rFont val="宋体"/>
        <charset val="134"/>
      </rPr>
      <t>防护等级</t>
    </r>
    <r>
      <rPr>
        <sz val="10"/>
        <rFont val="Times New Roman"/>
        <charset val="134"/>
      </rPr>
      <t xml:space="preserve">:IP66
</t>
    </r>
    <r>
      <rPr>
        <sz val="10"/>
        <rFont val="宋体"/>
        <charset val="134"/>
      </rPr>
      <t>电源电压</t>
    </r>
    <r>
      <rPr>
        <sz val="10"/>
        <rFont val="Times New Roman"/>
        <charset val="134"/>
      </rPr>
      <t xml:space="preserve">:DC 12V/PoE(802.3af)
</t>
    </r>
    <r>
      <rPr>
        <sz val="10"/>
        <rFont val="宋体"/>
        <charset val="134"/>
      </rPr>
      <t>电源功率</t>
    </r>
    <r>
      <rPr>
        <sz val="10"/>
        <rFont val="Times New Roman"/>
        <charset val="134"/>
      </rPr>
      <t xml:space="preserve">:7W max
</t>
    </r>
    <r>
      <rPr>
        <sz val="10"/>
        <rFont val="宋体"/>
        <charset val="134"/>
      </rPr>
      <t>产品尺寸</t>
    </r>
    <r>
      <rPr>
        <sz val="10"/>
        <rFont val="Times New Roman"/>
        <charset val="134"/>
      </rPr>
      <t xml:space="preserve">:194.04×93.85×89.52mm
</t>
    </r>
    <r>
      <rPr>
        <sz val="10"/>
        <rFont val="宋体"/>
        <charset val="134"/>
      </rPr>
      <t>产品重量</t>
    </r>
    <r>
      <rPr>
        <sz val="10"/>
        <rFont val="Times New Roman"/>
        <charset val="134"/>
      </rPr>
      <t xml:space="preserve">:1000g
</t>
    </r>
    <r>
      <rPr>
        <sz val="10"/>
        <rFont val="宋体"/>
        <charset val="134"/>
      </rPr>
      <t>环境温度</t>
    </r>
    <r>
      <rPr>
        <sz val="10"/>
        <rFont val="Times New Roman"/>
        <charset val="134"/>
      </rPr>
      <t>:-30-60</t>
    </r>
    <r>
      <rPr>
        <sz val="10"/>
        <rFont val="宋体"/>
        <charset val="134"/>
      </rPr>
      <t>℃
环境湿度</t>
    </r>
    <r>
      <rPr>
        <sz val="10"/>
        <rFont val="Times New Roman"/>
        <charset val="134"/>
      </rPr>
      <t>:&lt;95%(</t>
    </r>
    <r>
      <rPr>
        <sz val="10"/>
        <rFont val="宋体"/>
        <charset val="134"/>
      </rPr>
      <t>无凝结</t>
    </r>
    <r>
      <rPr>
        <sz val="10"/>
        <rFont val="Times New Roman"/>
        <charset val="134"/>
      </rPr>
      <t xml:space="preserve">)
</t>
    </r>
    <r>
      <rPr>
        <sz val="10"/>
        <rFont val="宋体"/>
        <charset val="134"/>
      </rPr>
      <t>红外照射距离：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米</t>
    </r>
  </si>
  <si>
    <t>摄像枪支架</t>
  </si>
  <si>
    <t>材料：铝合金
类型：室内/室外 适用
安装方式：方式
颜色：白色</t>
  </si>
  <si>
    <t>交换机</t>
  </si>
  <si>
    <t>产品类型：快速以太网交换机，POE交换机
传输速率：10/100Mbps
交换方式：存储-转发
背板带宽：1.8Gbps
包转发率：2.3Mbps
MAC地址表：4K
端口结构：非模块化
端口数量：9个
端口描述：9个10/100Mbps RJ45端口
网络标准：IEEE 802.3、IEEE 802.3u、IEEE 802.3ab、IEEE 802.3af、IEEE 802.3at
VLAN 支持
电源电压：100-240V，50/60Hz
产品尺寸：177.5×104×26mm
环境标准：运行环境温度：0℃-40℃
存储环境温度：-40℃-70℃
相对湿度：5%-95%（非凝结）</t>
  </si>
  <si>
    <t>机房</t>
  </si>
  <si>
    <t>硬盘录像机</t>
  </si>
  <si>
    <t>设备类型：8路网络硬盘录像机
存储：8个SATA接口，1个eSATA接口，每个接口支持容量最大4TB的硬盘
分辨率：5MP / 3MP / 1080p / UXGA / 720p / VGA / 4CIF / DCIF / 2CIF / CIF / QCIF
电源：AC220V，47 - 63 HZ
功率：≤35W（不含硬盘）
产品尺寸：445mm×470mm×90mm
重量(kg)：≤8Kg
工作温度(℃)：-10℃ ~ ＋55℃
工作湿度：10％ ~ 90％</t>
  </si>
  <si>
    <t>监控专用硬盘</t>
  </si>
  <si>
    <t>1、硬盘尺寸3.5英寸
2、硬盘容量4000GB
3、盘片数里4片
4、单碟容量1000GB
5、缓存64MB
6、转速5900rpm
7、接口类型SATA3.0
8、接口速率4Gb/秒</t>
  </si>
  <si>
    <t>录像90天</t>
  </si>
  <si>
    <t>枪库周界防盗</t>
  </si>
  <si>
    <t>防盗报警主机</t>
  </si>
  <si>
    <r>
      <rPr>
        <sz val="11"/>
        <rFont val="宋体"/>
        <charset val="134"/>
      </rPr>
      <t xml:space="preserve">
   ICP-CMS8-CHI 具有八个可编程盗警防区。
    具有八个可编程用户码和八个可编程无线用户码。
    中文界面，编程简易，便于接线安装。
    操作方便，支持键盘布撤防，无线遥控匙布撤防，快速编程钥匙。
    支持多种通讯方式：CID和CFSK格式及个人电话报警。
    存储(非易失)250个历史事件。
    与DS7240/7400系列共享功能模块，与Solution 系列共用WE800E：方便客户学习和使用CMS系列报警主机
电源：主电源：220VAC</t>
    </r>
    <r>
      <rPr>
        <sz val="11"/>
        <rFont val="宋体"/>
        <charset val="134"/>
      </rPr>
      <t>，</t>
    </r>
    <r>
      <rPr>
        <sz val="11"/>
        <rFont val="宋体"/>
        <charset val="134"/>
      </rPr>
      <t>18VAC</t>
    </r>
    <r>
      <rPr>
        <sz val="11"/>
        <rFont val="宋体"/>
        <charset val="134"/>
      </rPr>
      <t>（</t>
    </r>
    <r>
      <rPr>
        <sz val="11"/>
        <rFont val="宋体"/>
        <charset val="134"/>
      </rPr>
      <t>1.3A/</t>
    </r>
    <r>
      <rPr>
        <sz val="11"/>
        <rFont val="宋体"/>
        <charset val="134"/>
      </rPr>
      <t xml:space="preserve">时）
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>备用电源：</t>
    </r>
    <r>
      <rPr>
        <sz val="11"/>
        <rFont val="宋体"/>
        <charset val="134"/>
      </rPr>
      <t>12VDC</t>
    </r>
    <r>
      <rPr>
        <sz val="11"/>
        <rFont val="宋体"/>
        <charset val="134"/>
      </rPr>
      <t>，</t>
    </r>
    <r>
      <rPr>
        <sz val="11"/>
        <rFont val="宋体"/>
        <charset val="134"/>
      </rPr>
      <t>7AH</t>
    </r>
    <r>
      <rPr>
        <sz val="11"/>
        <rFont val="宋体"/>
        <charset val="134"/>
      </rPr>
      <t>的密封铅酸充电电池
相对湿度：</t>
    </r>
    <r>
      <rPr>
        <sz val="11"/>
        <rFont val="宋体"/>
        <charset val="134"/>
      </rPr>
      <t>10%-95%</t>
    </r>
    <r>
      <rPr>
        <sz val="11"/>
        <rFont val="宋体"/>
        <charset val="134"/>
      </rPr>
      <t>（无霜）
工作温度：</t>
    </r>
    <r>
      <rPr>
        <sz val="11"/>
        <rFont val="宋体"/>
        <charset val="134"/>
      </rPr>
      <t>-10</t>
    </r>
    <r>
      <rPr>
        <sz val="11"/>
        <rFont val="宋体"/>
        <charset val="134"/>
      </rPr>
      <t>℃</t>
    </r>
    <r>
      <rPr>
        <sz val="11"/>
        <rFont val="宋体"/>
        <charset val="134"/>
      </rPr>
      <t>~+55</t>
    </r>
    <r>
      <rPr>
        <sz val="11"/>
        <rFont val="宋体"/>
        <charset val="134"/>
      </rPr>
      <t>℃
重量：</t>
    </r>
    <r>
      <rPr>
        <sz val="11"/>
        <rFont val="宋体"/>
        <charset val="134"/>
      </rPr>
      <t>2.3</t>
    </r>
    <r>
      <rPr>
        <sz val="11"/>
        <rFont val="宋体"/>
        <charset val="134"/>
      </rPr>
      <t xml:space="preserve">公斤
</t>
    </r>
  </si>
  <si>
    <t>密码控制键盘</t>
  </si>
  <si>
    <t xml:space="preserve">支持所有系统功能，可作为主键盘管理所有分区。
编程、操作和维护用
直观显示系统运行状况
双行液晶显示
显示亮度可调
键盘蜂鸣声可调
有复位键用于火警等防区
通过插针跳线组合实现地址码 </t>
  </si>
  <si>
    <t>警号喇叭</t>
  </si>
  <si>
    <t>设备类型：报警喇叭警号
产品简述：高音报警喇叭
声压≥110分贝
电流≤280毫安</t>
  </si>
  <si>
    <t>后备电池</t>
  </si>
  <si>
    <t>产品类型：阀控密封免维护铅酸蓄电池
最大充电电流：2.1A
输出电压：12V
浮充电压：13.5V
均充电压：13.6~13.8V</t>
  </si>
  <si>
    <t>红外线探测器</t>
  </si>
  <si>
    <t>电流（报警/待机）： 10 mA，12 VDC
工作电压： 9 VDC 至 15 VDC
材料： 高强度 ABS 塑料
工作温度： -30°C 至 +55°C（-20°F 至 +130°F）</t>
  </si>
  <si>
    <t>门控开关</t>
  </si>
  <si>
    <t xml:space="preserve">开关形式：Form A(SPST)
功率：28V@1.0A
阻抗：0.3Ω Max
动作距离：26mm
连线形式：445mm/AWG22 UL1061导线
固定方式：3M双面胶/螺丝 </t>
  </si>
  <si>
    <t>求助按钮</t>
  </si>
  <si>
    <t>产品类型：防盗报警
产品特征：防火ABS阻燃外壳
连接方式：常开，常闭
毛重(kgs)：9
包装尺寸(mm)：375*375*200
额定电源：250VDC</t>
  </si>
  <si>
    <t>专用六芯信号传输线</t>
  </si>
  <si>
    <r>
      <rPr>
        <sz val="11"/>
        <rFont val="宋体"/>
        <charset val="134"/>
      </rPr>
      <t>材质</t>
    </r>
    <r>
      <rPr>
        <sz val="11"/>
        <rFont val="Times New Roman"/>
        <charset val="134"/>
      </rPr>
      <t xml:space="preserve">: </t>
    </r>
    <r>
      <rPr>
        <sz val="11"/>
        <rFont val="宋体"/>
        <charset val="134"/>
      </rPr>
      <t>纯铜
线材类别</t>
    </r>
    <r>
      <rPr>
        <sz val="11"/>
        <rFont val="Times New Roman"/>
        <charset val="134"/>
      </rPr>
      <t xml:space="preserve">: </t>
    </r>
    <r>
      <rPr>
        <sz val="11"/>
        <rFont val="宋体"/>
        <charset val="134"/>
      </rPr>
      <t>信号线
颜色分类</t>
    </r>
    <r>
      <rPr>
        <sz val="11"/>
        <rFont val="Times New Roman"/>
        <charset val="134"/>
      </rPr>
      <t>: 6</t>
    </r>
    <r>
      <rPr>
        <sz val="11"/>
        <rFont val="宋体"/>
        <charset val="134"/>
      </rPr>
      <t>芯全铜双层线</t>
    </r>
  </si>
  <si>
    <t>PVC 难燃管、槽</t>
  </si>
  <si>
    <t>颜色：白色
分类: 24*14
管径: 40</t>
  </si>
  <si>
    <t>扎带、排插、胶粒、自攻螺丝、单底盒、白面板、水晶头、黄腊管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</si>
</sst>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_ \¥* #,##0.00_ ;_ \¥* \-#,##0.00_ ;_ \¥* &quot;-&quot;??_ ;_ @_ "/>
    <numFmt numFmtId="179" formatCode="0_);[Red]\(0\)"/>
    <numFmt numFmtId="180" formatCode="\¥#,##0.00_);[Red]\(\¥#,##0.00\)"/>
    <numFmt numFmtId="181" formatCode="0.0%"/>
    <numFmt numFmtId="182" formatCode="#,##0.00_ "/>
    <numFmt numFmtId="183" formatCode="#,##0.00_);[Red]\(#,##0.00\)"/>
  </numFmts>
  <fonts count="61">
    <font>
      <sz val="11"/>
      <color indexed="8"/>
      <name val="宋体"/>
      <charset val="134"/>
    </font>
    <font>
      <sz val="18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10"/>
      <name val="宋体"/>
      <charset val="134"/>
    </font>
    <font>
      <sz val="10"/>
      <color indexed="17"/>
      <name val="宋体"/>
      <charset val="134"/>
    </font>
    <font>
      <sz val="10"/>
      <name val="Times New Roman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2"/>
      <color indexed="8"/>
      <name val="宋体"/>
      <charset val="134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2"/>
      <name val="Times New Roman"/>
      <charset val="134"/>
    </font>
    <font>
      <sz val="10"/>
      <name val="Helv"/>
      <charset val="134"/>
    </font>
    <font>
      <sz val="10"/>
      <color indexed="8"/>
      <name val="Times New Roman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2"/>
      <name val="MingLiU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0"/>
      <name val="Arial"/>
      <charset val="134"/>
    </font>
    <font>
      <sz val="11"/>
      <color indexed="10"/>
      <name val="宋体"/>
      <charset val="134"/>
    </font>
    <font>
      <sz val="9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DashDot">
        <color indexed="10"/>
      </left>
      <right style="dashDotDot">
        <color indexed="10"/>
      </right>
      <top style="dashDotDot">
        <color indexed="10"/>
      </top>
      <bottom style="dashDotDot">
        <color indexed="10"/>
      </bottom>
      <diagonal/>
    </border>
    <border>
      <left style="dashDotDot">
        <color indexed="10"/>
      </left>
      <right style="dashDotDot">
        <color indexed="10"/>
      </right>
      <top style="dashDotDot">
        <color indexed="10"/>
      </top>
      <bottom style="dashDotDot">
        <color indexed="10"/>
      </bottom>
      <diagonal/>
    </border>
    <border>
      <left style="dashDotDot">
        <color indexed="10"/>
      </left>
      <right style="mediumDashDot">
        <color indexed="10"/>
      </right>
      <top style="dashDotDot">
        <color indexed="10"/>
      </top>
      <bottom style="dashDotDot">
        <color indexed="10"/>
      </bottom>
      <diagonal/>
    </border>
    <border>
      <left style="dashDotDot">
        <color indexed="10"/>
      </left>
      <right style="mediumDashDot">
        <color indexed="10"/>
      </right>
      <top style="dashDotDot">
        <color indexed="10"/>
      </top>
      <bottom style="mediumDashDot">
        <color indexed="10"/>
      </bottom>
      <diagonal/>
    </border>
    <border>
      <left style="mediumDashDot">
        <color indexed="10"/>
      </left>
      <right style="dashDotDot">
        <color indexed="10"/>
      </right>
      <top style="dashDotDot">
        <color indexed="10"/>
      </top>
      <bottom/>
      <diagonal/>
    </border>
    <border>
      <left style="dashDotDot">
        <color indexed="10"/>
      </left>
      <right style="dashDotDot">
        <color indexed="10"/>
      </right>
      <top style="dashDotDot">
        <color indexed="10"/>
      </top>
      <bottom/>
      <diagonal/>
    </border>
    <border>
      <left style="mediumDashDot">
        <color indexed="10"/>
      </left>
      <right style="dashDotDot">
        <color indexed="10"/>
      </right>
      <top style="dashDotDot">
        <color indexed="10"/>
      </top>
      <bottom style="mediumDashDot">
        <color indexed="10"/>
      </bottom>
      <diagonal/>
    </border>
    <border>
      <left style="dashDotDot">
        <color indexed="10"/>
      </left>
      <right style="dashDotDot">
        <color indexed="10"/>
      </right>
      <top style="dashDotDot">
        <color indexed="10"/>
      </top>
      <bottom style="mediumDashDot">
        <color indexed="1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DashDot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dotted">
        <color indexed="10"/>
      </left>
      <right style="mediumDashDot">
        <color indexed="10"/>
      </right>
      <top style="dotted">
        <color indexed="10"/>
      </top>
      <bottom style="dotted">
        <color indexed="10"/>
      </bottom>
      <diagonal/>
    </border>
    <border>
      <left style="dashDotDot">
        <color indexed="10"/>
      </left>
      <right style="mediumDashDot">
        <color indexed="10"/>
      </right>
      <top style="dashDotDot">
        <color indexed="1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60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4" fillId="5" borderId="31" applyNumberFormat="0" applyAlignment="0" applyProtection="0">
      <alignment vertical="center"/>
    </xf>
    <xf numFmtId="0" fontId="28" fillId="13" borderId="33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5" borderId="29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12" borderId="32" applyNumberFormat="0" applyFont="0" applyAlignment="0" applyProtection="0">
      <alignment vertical="center"/>
    </xf>
    <xf numFmtId="0" fontId="0" fillId="0" borderId="0">
      <alignment vertical="center"/>
    </xf>
    <xf numFmtId="0" fontId="43" fillId="3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0" borderId="0"/>
    <xf numFmtId="0" fontId="29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0" fillId="26" borderId="37" applyNumberFormat="0" applyFont="0" applyAlignment="0" applyProtection="0">
      <alignment vertical="center"/>
    </xf>
    <xf numFmtId="0" fontId="17" fillId="0" borderId="0"/>
    <xf numFmtId="0" fontId="35" fillId="0" borderId="3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3" fillId="18" borderId="36" applyNumberFormat="0" applyAlignment="0" applyProtection="0">
      <alignment vertical="center"/>
    </xf>
    <xf numFmtId="0" fontId="34" fillId="18" borderId="33" applyNumberFormat="0" applyAlignment="0" applyProtection="0">
      <alignment vertical="center"/>
    </xf>
    <xf numFmtId="0" fontId="19" fillId="3" borderId="2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2" fillId="0" borderId="39" applyNumberFormat="0" applyFill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7" fillId="0" borderId="38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4" fillId="5" borderId="31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5" borderId="29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0" borderId="0"/>
    <xf numFmtId="0" fontId="45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7" fillId="0" borderId="0"/>
    <xf numFmtId="0" fontId="43" fillId="42" borderId="0" applyNumberFormat="0" applyBorder="0" applyAlignment="0" applyProtection="0">
      <alignment vertical="center"/>
    </xf>
    <xf numFmtId="0" fontId="17" fillId="0" borderId="0"/>
    <xf numFmtId="0" fontId="27" fillId="0" borderId="0"/>
    <xf numFmtId="0" fontId="25" fillId="0" borderId="0"/>
    <xf numFmtId="0" fontId="0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5" fillId="0" borderId="0"/>
    <xf numFmtId="0" fontId="43" fillId="31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48" fillId="0" borderId="40" applyNumberFormat="0" applyFill="0" applyAlignment="0" applyProtection="0">
      <alignment vertical="center"/>
    </xf>
    <xf numFmtId="0" fontId="48" fillId="0" borderId="40" applyNumberFormat="0" applyFill="0" applyAlignment="0" applyProtection="0">
      <alignment vertical="center"/>
    </xf>
    <xf numFmtId="0" fontId="49" fillId="0" borderId="41" applyNumberFormat="0" applyFill="0" applyAlignment="0" applyProtection="0">
      <alignment vertical="center"/>
    </xf>
    <xf numFmtId="0" fontId="49" fillId="0" borderId="41" applyNumberFormat="0" applyFill="0" applyAlignment="0" applyProtection="0">
      <alignment vertical="center"/>
    </xf>
    <xf numFmtId="0" fontId="50" fillId="0" borderId="42" applyNumberFormat="0" applyFill="0" applyAlignment="0" applyProtection="0">
      <alignment vertical="center"/>
    </xf>
    <xf numFmtId="0" fontId="50" fillId="0" borderId="4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58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5" fillId="0" borderId="0"/>
    <xf numFmtId="0" fontId="43" fillId="40" borderId="0" applyNumberFormat="0" applyBorder="0" applyAlignment="0" applyProtection="0">
      <alignment vertical="center"/>
    </xf>
    <xf numFmtId="0" fontId="27" fillId="0" borderId="0"/>
    <xf numFmtId="0" fontId="43" fillId="40" borderId="0" applyNumberFormat="0" applyBorder="0" applyAlignment="0" applyProtection="0">
      <alignment vertical="center"/>
    </xf>
    <xf numFmtId="0" fontId="16" fillId="0" borderId="0"/>
    <xf numFmtId="0" fontId="10" fillId="0" borderId="0">
      <alignment vertical="center"/>
    </xf>
    <xf numFmtId="0" fontId="27" fillId="0" borderId="0">
      <alignment vertical="center"/>
    </xf>
    <xf numFmtId="0" fontId="25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4" fillId="0" borderId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2" fillId="0" borderId="43" applyNumberFormat="0" applyFill="0" applyAlignment="0" applyProtection="0">
      <alignment vertical="center"/>
    </xf>
    <xf numFmtId="0" fontId="52" fillId="0" borderId="43" applyNumberFormat="0" applyFill="0" applyAlignment="0" applyProtection="0">
      <alignment vertical="center"/>
    </xf>
    <xf numFmtId="178" fontId="16" fillId="0" borderId="0" applyFont="0" applyFill="0" applyBorder="0" applyAlignment="0" applyProtection="0"/>
    <xf numFmtId="178" fontId="27" fillId="0" borderId="0" applyFont="0" applyFill="0" applyBorder="0" applyAlignment="0" applyProtection="0">
      <alignment vertical="center"/>
    </xf>
    <xf numFmtId="0" fontId="56" fillId="55" borderId="44" applyNumberFormat="0" applyAlignment="0" applyProtection="0">
      <alignment vertical="center"/>
    </xf>
    <xf numFmtId="0" fontId="56" fillId="55" borderId="44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0" borderId="38" applyNumberFormat="0" applyFill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54" fillId="47" borderId="29" applyNumberFormat="0" applyAlignment="0" applyProtection="0">
      <alignment vertical="center"/>
    </xf>
    <xf numFmtId="0" fontId="54" fillId="47" borderId="29" applyNumberFormat="0" applyAlignment="0" applyProtection="0">
      <alignment vertical="center"/>
    </xf>
    <xf numFmtId="0" fontId="27" fillId="26" borderId="37" applyNumberFormat="0" applyFont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" xfId="76" applyFont="1" applyFill="1" applyBorder="1" applyAlignment="1">
      <alignment horizontal="center" vertical="center"/>
    </xf>
    <xf numFmtId="0" fontId="4" fillId="0" borderId="1" xfId="76" applyNumberFormat="1" applyFont="1" applyFill="1" applyBorder="1" applyAlignment="1">
      <alignment horizontal="center" vertical="center"/>
    </xf>
    <xf numFmtId="176" fontId="4" fillId="0" borderId="1" xfId="76" applyNumberFormat="1" applyFont="1" applyFill="1" applyBorder="1" applyAlignment="1">
      <alignment horizontal="center" vertical="center" wrapText="1"/>
    </xf>
    <xf numFmtId="176" fontId="5" fillId="0" borderId="0" xfId="76" applyNumberFormat="1" applyFont="1" applyFill="1" applyBorder="1" applyAlignment="1">
      <alignment horizontal="center" vertical="center"/>
    </xf>
    <xf numFmtId="177" fontId="6" fillId="0" borderId="0" xfId="7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7" fillId="0" borderId="0" xfId="76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68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7" fontId="4" fillId="0" borderId="0" xfId="76" applyNumberFormat="1" applyFont="1" applyFill="1" applyBorder="1" applyAlignment="1" applyProtection="1">
      <alignment vertical="center"/>
      <protection locked="0"/>
    </xf>
    <xf numFmtId="0" fontId="9" fillId="0" borderId="1" xfId="0" applyFont="1" applyBorder="1" applyAlignment="1">
      <alignment horizontal="justify" vertical="center"/>
    </xf>
    <xf numFmtId="0" fontId="4" fillId="0" borderId="1" xfId="68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43" fontId="4" fillId="0" borderId="1" xfId="1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2" borderId="1" xfId="68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0" fillId="0" borderId="1" xfId="17" applyFont="1" applyBorder="1" applyAlignment="1">
      <alignment horizontal="center" vertical="center" wrapText="1"/>
    </xf>
    <xf numFmtId="0" fontId="10" fillId="0" borderId="1" xfId="127" applyFont="1" applyBorder="1" applyAlignment="1">
      <alignment horizontal="center" vertical="center"/>
    </xf>
    <xf numFmtId="0" fontId="10" fillId="0" borderId="1" xfId="127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10" fillId="2" borderId="1" xfId="17" applyFont="1" applyFill="1" applyBorder="1" applyAlignment="1">
      <alignment horizontal="center" vertical="center" wrapText="1"/>
    </xf>
    <xf numFmtId="0" fontId="10" fillId="2" borderId="1" xfId="127" applyFont="1" applyFill="1" applyBorder="1" applyAlignment="1">
      <alignment horizontal="center" vertical="center"/>
    </xf>
    <xf numFmtId="0" fontId="10" fillId="2" borderId="1" xfId="127" applyNumberFormat="1" applyFont="1" applyFill="1" applyBorder="1" applyAlignment="1">
      <alignment horizontal="center" vertical="center"/>
    </xf>
    <xf numFmtId="0" fontId="0" fillId="0" borderId="1" xfId="128" applyFont="1" applyBorder="1" applyAlignment="1">
      <alignment horizontal="left" vertical="center"/>
    </xf>
    <xf numFmtId="0" fontId="10" fillId="0" borderId="1" xfId="128" applyFont="1" applyBorder="1" applyAlignment="1">
      <alignment horizontal="center" vertical="center" wrapText="1"/>
    </xf>
    <xf numFmtId="0" fontId="10" fillId="0" borderId="1" xfId="128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179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180" fontId="0" fillId="0" borderId="0" xfId="0" applyNumberFormat="1">
      <alignment vertical="center"/>
    </xf>
    <xf numFmtId="177" fontId="7" fillId="0" borderId="0" xfId="76" applyNumberFormat="1" applyFont="1" applyFill="1" applyBorder="1" applyAlignment="1">
      <alignment vertical="center"/>
    </xf>
    <xf numFmtId="181" fontId="7" fillId="0" borderId="0" xfId="76" applyNumberFormat="1" applyFont="1" applyFill="1" applyBorder="1" applyAlignment="1" applyProtection="1">
      <alignment vertical="center"/>
      <protection locked="0"/>
    </xf>
    <xf numFmtId="10" fontId="4" fillId="0" borderId="0" xfId="0" applyNumberFormat="1" applyFont="1" applyFill="1" applyBorder="1" applyAlignment="1">
      <alignment horizontal="right" vertical="center"/>
    </xf>
    <xf numFmtId="177" fontId="4" fillId="0" borderId="0" xfId="76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4" fillId="0" borderId="5" xfId="76" applyFont="1" applyFill="1" applyBorder="1" applyAlignment="1">
      <alignment horizontal="center" vertical="center"/>
    </xf>
    <xf numFmtId="0" fontId="4" fillId="0" borderId="6" xfId="76" applyFont="1" applyFill="1" applyBorder="1" applyAlignment="1">
      <alignment horizontal="center" vertical="center"/>
    </xf>
    <xf numFmtId="0" fontId="4" fillId="0" borderId="6" xfId="76" applyNumberFormat="1" applyFont="1" applyFill="1" applyBorder="1" applyAlignment="1">
      <alignment horizontal="center" vertical="center"/>
    </xf>
    <xf numFmtId="182" fontId="4" fillId="0" borderId="6" xfId="76" applyNumberFormat="1" applyFont="1" applyFill="1" applyBorder="1" applyAlignment="1">
      <alignment horizontal="center" vertical="center"/>
    </xf>
    <xf numFmtId="176" fontId="4" fillId="0" borderId="6" xfId="76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4" fillId="0" borderId="1" xfId="68" applyFont="1" applyFill="1" applyBorder="1" applyAlignment="1">
      <alignment horizontal="left" vertical="center"/>
    </xf>
    <xf numFmtId="180" fontId="15" fillId="0" borderId="1" xfId="0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6" fontId="4" fillId="0" borderId="10" xfId="76" applyNumberFormat="1" applyFont="1" applyFill="1" applyBorder="1" applyAlignment="1">
      <alignment horizontal="center" vertical="center"/>
    </xf>
    <xf numFmtId="176" fontId="5" fillId="0" borderId="0" xfId="76" applyNumberFormat="1" applyFont="1" applyFill="1" applyAlignment="1">
      <alignment horizontal="center" vertical="center"/>
    </xf>
    <xf numFmtId="177" fontId="6" fillId="0" borderId="11" xfId="76" applyNumberFormat="1" applyFont="1" applyFill="1" applyBorder="1" applyAlignment="1">
      <alignment horizontal="center" vertical="center"/>
    </xf>
    <xf numFmtId="177" fontId="6" fillId="0" borderId="12" xfId="76" applyNumberFormat="1" applyFont="1" applyFill="1" applyBorder="1" applyAlignment="1">
      <alignment horizontal="center" vertical="center"/>
    </xf>
    <xf numFmtId="177" fontId="6" fillId="0" borderId="13" xfId="76" applyNumberFormat="1" applyFont="1" applyFill="1" applyBorder="1" applyAlignment="1">
      <alignment horizontal="center" vertical="center"/>
    </xf>
    <xf numFmtId="43" fontId="4" fillId="0" borderId="14" xfId="1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0" fontId="4" fillId="0" borderId="1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76" fontId="15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10" fontId="4" fillId="0" borderId="18" xfId="0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horizontal="right" vertical="center"/>
    </xf>
    <xf numFmtId="180" fontId="15" fillId="0" borderId="14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vertical="center"/>
    </xf>
    <xf numFmtId="176" fontId="4" fillId="0" borderId="1" xfId="129" applyNumberFormat="1" applyFont="1" applyFill="1" applyBorder="1" applyAlignment="1">
      <alignment horizontal="right" vertical="center"/>
    </xf>
    <xf numFmtId="43" fontId="4" fillId="0" borderId="0" xfId="11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4" fillId="0" borderId="7" xfId="0" applyNumberFormat="1" applyFont="1" applyFill="1" applyBorder="1" applyAlignment="1">
      <alignment horizontal="center" vertical="center"/>
    </xf>
    <xf numFmtId="43" fontId="4" fillId="0" borderId="1" xfId="11" applyFont="1" applyFill="1" applyBorder="1" applyAlignment="1">
      <alignment vertical="center"/>
    </xf>
    <xf numFmtId="0" fontId="14" fillId="0" borderId="1" xfId="68" applyFont="1" applyFill="1" applyBorder="1" applyAlignment="1">
      <alignment vertical="center" wrapText="1"/>
    </xf>
    <xf numFmtId="0" fontId="14" fillId="0" borderId="1" xfId="68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4" fillId="0" borderId="1" xfId="68" applyFont="1" applyFill="1" applyBorder="1" applyAlignment="1">
      <alignment horizontal="center" vertical="center"/>
    </xf>
    <xf numFmtId="38" fontId="8" fillId="0" borderId="1" xfId="68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68" applyFont="1" applyFill="1" applyBorder="1" applyAlignment="1">
      <alignment horizontal="left" vertical="center" wrapText="1"/>
    </xf>
    <xf numFmtId="0" fontId="4" fillId="0" borderId="1" xfId="68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43" fontId="4" fillId="0" borderId="14" xfId="1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24" xfId="76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horizontal="left" vertical="center" wrapText="1"/>
    </xf>
    <xf numFmtId="176" fontId="7" fillId="0" borderId="0" xfId="76" applyNumberFormat="1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vertical="center"/>
    </xf>
    <xf numFmtId="183" fontId="0" fillId="0" borderId="0" xfId="0" applyNumberForma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77" fontId="7" fillId="0" borderId="24" xfId="76" applyNumberFormat="1" applyFont="1" applyFill="1" applyBorder="1" applyAlignment="1" applyProtection="1">
      <alignment vertical="center"/>
      <protection locked="0"/>
    </xf>
    <xf numFmtId="177" fontId="7" fillId="0" borderId="25" xfId="76" applyNumberFormat="1" applyFont="1" applyFill="1" applyBorder="1" applyAlignment="1">
      <alignment vertical="center"/>
    </xf>
    <xf numFmtId="181" fontId="7" fillId="0" borderId="26" xfId="76" applyNumberFormat="1" applyFont="1" applyFill="1" applyBorder="1" applyAlignment="1" applyProtection="1">
      <alignment vertical="center"/>
      <protection locked="0"/>
    </xf>
    <xf numFmtId="43" fontId="4" fillId="0" borderId="14" xfId="11" applyFont="1" applyFill="1" applyBorder="1" applyAlignment="1">
      <alignment vertical="center"/>
    </xf>
    <xf numFmtId="181" fontId="4" fillId="0" borderId="0" xfId="76" applyNumberFormat="1" applyFont="1" applyFill="1" applyBorder="1" applyAlignment="1" applyProtection="1">
      <alignment vertical="center"/>
      <protection locked="0"/>
    </xf>
    <xf numFmtId="176" fontId="15" fillId="0" borderId="14" xfId="0" applyNumberFormat="1" applyFont="1" applyFill="1" applyBorder="1" applyAlignment="1">
      <alignment horizontal="center" vertical="center"/>
    </xf>
    <xf numFmtId="177" fontId="4" fillId="0" borderId="25" xfId="76" applyNumberFormat="1" applyFont="1" applyFill="1" applyBorder="1" applyAlignment="1">
      <alignment vertical="center"/>
    </xf>
    <xf numFmtId="181" fontId="4" fillId="0" borderId="26" xfId="76" applyNumberFormat="1" applyFont="1" applyFill="1" applyBorder="1" applyAlignment="1" applyProtection="1">
      <alignment vertical="center"/>
      <protection locked="0"/>
    </xf>
    <xf numFmtId="10" fontId="4" fillId="0" borderId="27" xfId="0" applyNumberFormat="1" applyFont="1" applyFill="1" applyBorder="1" applyAlignment="1">
      <alignment horizontal="right" vertical="center"/>
    </xf>
  </cellXfs>
  <cellStyles count="160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_ET_STYLE_NoName_00_" xfId="22"/>
    <cellStyle name="标题" xfId="23" builtinId="15"/>
    <cellStyle name="常规 5 2" xfId="24"/>
    <cellStyle name="解释性文本" xfId="25" builtinId="53"/>
    <cellStyle name="标题 1" xfId="26" builtinId="16"/>
    <cellStyle name="百分比 4" xfId="27"/>
    <cellStyle name="注释 3" xfId="28"/>
    <cellStyle name="_ET_STYLE_NoName_00_ 2" xfId="29"/>
    <cellStyle name="标题 2" xfId="30" builtinId="17"/>
    <cellStyle name="百分比 5" xfId="31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计算" xfId="36" builtinId="22"/>
    <cellStyle name="检查单元格" xfId="37" builtinId="23"/>
    <cellStyle name="40% - 强调文字颜色 4 2" xfId="38"/>
    <cellStyle name="20% - 强调文字颜色 6" xfId="39" builtinId="50"/>
    <cellStyle name="强调文字颜色 2" xfId="40" builtinId="33"/>
    <cellStyle name="链接单元格" xfId="41" builtinId="24"/>
    <cellStyle name="40% - 强调文字颜色 1 2" xfId="42"/>
    <cellStyle name="汇总" xfId="43" builtinId="25"/>
    <cellStyle name="好" xfId="44" builtinId="26"/>
    <cellStyle name="40% - 强调文字颜色 2 2" xfId="45"/>
    <cellStyle name="适中" xfId="46" builtinId="28"/>
    <cellStyle name="20% - 强调文字颜色 5" xfId="47" builtinId="46"/>
    <cellStyle name="强调文字颜色 1" xfId="48" builtinId="29"/>
    <cellStyle name="20% - 强调文字颜色 1" xfId="49" builtinId="30"/>
    <cellStyle name="链接单元格 3" xfId="50"/>
    <cellStyle name="40% - 强调文字颜色 1" xfId="51" builtinId="31"/>
    <cellStyle name="20% - 强调文字颜色 2" xfId="52" builtinId="34"/>
    <cellStyle name="输出 2" xfId="53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0,0_x000d_&#10;NA_x000d_&#10; 2" xfId="67"/>
    <cellStyle name="??" xfId="68"/>
    <cellStyle name="20% - 强调文字颜色 5 2" xfId="69"/>
    <cellStyle name="_报价单" xfId="70"/>
    <cellStyle name="强调文字颜色 5 2" xfId="71"/>
    <cellStyle name="_摄像枪报价" xfId="72"/>
    <cellStyle name="0,0_x000d_&#10;NA_x000d_&#10;" xfId="73"/>
    <cellStyle name="常规 3" xfId="74"/>
    <cellStyle name="20% - 强调文字颜色 4 2" xfId="75"/>
    <cellStyle name="0,0_x000d_&#10;NA_x000d_&#10; 3_智能化配置清单-1020" xfId="76"/>
    <cellStyle name="20% - 强调文字颜色 2 2" xfId="77"/>
    <cellStyle name="20% - 强调文字颜色 3 2" xfId="78"/>
    <cellStyle name="20% - 强调文字颜色 6 2" xfId="79"/>
    <cellStyle name="40% - 强调文字颜色 3 2" xfId="80"/>
    <cellStyle name="40% - 强调文字颜色 5 2" xfId="81"/>
    <cellStyle name="40% - 强调文字颜色 6 2" xfId="82"/>
    <cellStyle name="60% - 强调文字颜色 1 2" xfId="83"/>
    <cellStyle name="60% - 强调文字颜色 1 3" xfId="84"/>
    <cellStyle name="常规 5" xfId="85"/>
    <cellStyle name="60% - 强调文字颜色 2 2" xfId="86"/>
    <cellStyle name="60% - 强调文字颜色 3 2" xfId="87"/>
    <cellStyle name="60% - 强调文字颜色 3 3" xfId="88"/>
    <cellStyle name="60% - 强调文字颜色 4 2" xfId="89"/>
    <cellStyle name="60% - 强调文字颜色 4 3" xfId="90"/>
    <cellStyle name="60% - 强调文字颜色 5 2" xfId="91"/>
    <cellStyle name="60% - 强调文字颜色 5 3" xfId="92"/>
    <cellStyle name="60% - 强调文字颜色 6 2" xfId="93"/>
    <cellStyle name="60% - 强调文字颜色 6 3" xfId="94"/>
    <cellStyle name="ColLevel_0" xfId="95"/>
    <cellStyle name="RowLevel_0" xfId="96"/>
    <cellStyle name="百分比 2" xfId="97"/>
    <cellStyle name="百分比 2 2" xfId="98"/>
    <cellStyle name="百分比 3" xfId="99"/>
    <cellStyle name="标题 1 2" xfId="100"/>
    <cellStyle name="标题 1 3" xfId="101"/>
    <cellStyle name="标题 2 2" xfId="102"/>
    <cellStyle name="标题 2 3" xfId="103"/>
    <cellStyle name="标题 3 2" xfId="104"/>
    <cellStyle name="标题 3 3" xfId="105"/>
    <cellStyle name="标题 4 2" xfId="106"/>
    <cellStyle name="标题 4 3" xfId="107"/>
    <cellStyle name="标题 5" xfId="108"/>
    <cellStyle name="标题 6" xfId="109"/>
    <cellStyle name="差 2" xfId="110"/>
    <cellStyle name="差 3" xfId="111"/>
    <cellStyle name="常规 2" xfId="112"/>
    <cellStyle name="常规 2 2" xfId="113"/>
    <cellStyle name="常规 2 2 2" xfId="114"/>
    <cellStyle name="常规 2 3" xfId="115"/>
    <cellStyle name="常规 2 3 2" xfId="116"/>
    <cellStyle name="常规 2 4" xfId="117"/>
    <cellStyle name="强调文字颜色 4 2" xfId="118"/>
    <cellStyle name="常规 2 5" xfId="119"/>
    <cellStyle name="强调文字颜色 4 3" xfId="120"/>
    <cellStyle name="常规 2 6" xfId="121"/>
    <cellStyle name="常规 2 7" xfId="122"/>
    <cellStyle name="常规 3 2" xfId="123"/>
    <cellStyle name="常规 4" xfId="124"/>
    <cellStyle name="常规 4 2" xfId="125"/>
    <cellStyle name="常规 4 3" xfId="126"/>
    <cellStyle name="常规 7" xfId="127"/>
    <cellStyle name="常规 8" xfId="128"/>
    <cellStyle name="常规_移动PDS预算表3 2" xfId="129"/>
    <cellStyle name="好 2" xfId="130"/>
    <cellStyle name="好 3" xfId="131"/>
    <cellStyle name="汇总 2" xfId="132"/>
    <cellStyle name="汇总 3" xfId="133"/>
    <cellStyle name="货币 2" xfId="134"/>
    <cellStyle name="货币 2 2" xfId="135"/>
    <cellStyle name="检查单元格 2" xfId="136"/>
    <cellStyle name="检查单元格 3" xfId="137"/>
    <cellStyle name="解释性文本 2" xfId="138"/>
    <cellStyle name="解释性文本 3" xfId="139"/>
    <cellStyle name="警告文本 2" xfId="140"/>
    <cellStyle name="警告文本 3" xfId="141"/>
    <cellStyle name="链接单元格 2" xfId="142"/>
    <cellStyle name="千位分隔 2" xfId="143"/>
    <cellStyle name="千位分隔 2 2" xfId="144"/>
    <cellStyle name="千位分隔 2 3" xfId="145"/>
    <cellStyle name="千位分隔 2 4" xfId="146"/>
    <cellStyle name="强调文字颜色 1 2" xfId="147"/>
    <cellStyle name="强调文字颜色 1 3" xfId="148"/>
    <cellStyle name="强调文字颜色 2 2" xfId="149"/>
    <cellStyle name="强调文字颜色 2 3" xfId="150"/>
    <cellStyle name="强调文字颜色 3 2" xfId="151"/>
    <cellStyle name="强调文字颜色 3 3" xfId="152"/>
    <cellStyle name="强调文字颜色 5 3" xfId="153"/>
    <cellStyle name="强调文字颜色 6 2" xfId="154"/>
    <cellStyle name="强调文字颜色 6 3" xfId="155"/>
    <cellStyle name="适中 3" xfId="156"/>
    <cellStyle name="输入 2" xfId="157"/>
    <cellStyle name="输入 3" xfId="158"/>
    <cellStyle name="注释 2" xfId="15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9"/>
  <sheetViews>
    <sheetView topLeftCell="A37" workbookViewId="0">
      <selection activeCell="B17" sqref="B17"/>
    </sheetView>
  </sheetViews>
  <sheetFormatPr defaultColWidth="9" defaultRowHeight="20.1" customHeight="1"/>
  <cols>
    <col min="1" max="1" width="4.75" style="4" customWidth="1"/>
    <col min="2" max="2" width="21.375" style="4" customWidth="1"/>
    <col min="3" max="3" width="14.75" style="4" customWidth="1"/>
    <col min="4" max="4" width="8.875" style="4" customWidth="1"/>
    <col min="5" max="5" width="4.75" style="4" customWidth="1"/>
    <col min="6" max="6" width="5" style="4" customWidth="1"/>
    <col min="7" max="7" width="10.25" style="4" customWidth="1"/>
    <col min="8" max="8" width="14.75" style="4" customWidth="1"/>
    <col min="9" max="9" width="17.5" style="4" customWidth="1"/>
    <col min="10" max="10" width="9" style="4"/>
    <col min="11" max="11" width="9.375" style="4" customWidth="1"/>
    <col min="12" max="12" width="14" style="4" customWidth="1"/>
    <col min="13" max="13" width="8.5" style="4" customWidth="1"/>
    <col min="14" max="16384" width="9" style="4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7.75" customHeight="1" spans="1:9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ht="22.5" customHeight="1" spans="1:9">
      <c r="A3" s="59" t="s">
        <v>2</v>
      </c>
      <c r="B3" s="59"/>
      <c r="C3" s="59"/>
      <c r="D3" s="59"/>
      <c r="E3" s="59"/>
      <c r="F3" s="59"/>
      <c r="G3" s="59"/>
      <c r="H3" s="59"/>
      <c r="I3" s="59"/>
    </row>
    <row r="4" ht="22.5" customHeight="1" spans="1:9">
      <c r="A4" s="5" t="s">
        <v>3</v>
      </c>
      <c r="B4" s="5"/>
      <c r="C4" s="5"/>
      <c r="D4" s="5"/>
      <c r="E4" s="5"/>
      <c r="F4" s="5"/>
      <c r="G4" s="5"/>
      <c r="H4" s="5"/>
      <c r="I4" s="5"/>
    </row>
    <row r="5" ht="28.5" customHeight="1" spans="1:13">
      <c r="A5" s="60" t="s">
        <v>4</v>
      </c>
      <c r="B5" s="61" t="s">
        <v>5</v>
      </c>
      <c r="C5" s="61" t="s">
        <v>6</v>
      </c>
      <c r="D5" s="61" t="s">
        <v>7</v>
      </c>
      <c r="E5" s="61" t="s">
        <v>8</v>
      </c>
      <c r="F5" s="62" t="s">
        <v>9</v>
      </c>
      <c r="G5" s="63" t="s">
        <v>10</v>
      </c>
      <c r="H5" s="64" t="s">
        <v>11</v>
      </c>
      <c r="I5" s="71" t="s">
        <v>12</v>
      </c>
      <c r="J5" s="72"/>
      <c r="K5" s="73" t="s">
        <v>13</v>
      </c>
      <c r="L5" s="74" t="s">
        <v>14</v>
      </c>
      <c r="M5" s="75" t="s">
        <v>15</v>
      </c>
    </row>
    <row r="6" customHeight="1" spans="1:13">
      <c r="A6" s="65" t="s">
        <v>16</v>
      </c>
      <c r="B6" s="14"/>
      <c r="C6" s="14"/>
      <c r="D6" s="14"/>
      <c r="E6" s="14"/>
      <c r="F6" s="14"/>
      <c r="G6" s="14"/>
      <c r="H6" s="14"/>
      <c r="I6" s="121"/>
      <c r="J6" s="72"/>
      <c r="K6" s="122"/>
      <c r="L6" s="123"/>
      <c r="M6" s="124"/>
    </row>
    <row r="7" ht="27.75" customHeight="1" spans="1:14">
      <c r="A7" s="96">
        <v>1</v>
      </c>
      <c r="B7" s="17" t="s">
        <v>17</v>
      </c>
      <c r="C7" s="18" t="s">
        <v>18</v>
      </c>
      <c r="D7" s="14" t="s">
        <v>19</v>
      </c>
      <c r="E7" s="19" t="s">
        <v>20</v>
      </c>
      <c r="F7" s="16">
        <v>6</v>
      </c>
      <c r="G7" s="29">
        <v>1800</v>
      </c>
      <c r="H7" s="29">
        <f>G7*F7</f>
        <v>10800</v>
      </c>
      <c r="I7" s="107" t="s">
        <v>21</v>
      </c>
      <c r="J7" s="72"/>
      <c r="K7" s="77">
        <v>1300</v>
      </c>
      <c r="L7" s="78">
        <f>K7*F7</f>
        <v>7800</v>
      </c>
      <c r="M7" s="79">
        <f t="shared" ref="M7:M18" si="0">(G7-K7)/G7</f>
        <v>0.277777777777778</v>
      </c>
      <c r="N7" s="94"/>
    </row>
    <row r="8" ht="27.75" customHeight="1" spans="1:14">
      <c r="A8" s="96">
        <v>2</v>
      </c>
      <c r="B8" s="17" t="s">
        <v>22</v>
      </c>
      <c r="C8" s="18" t="s">
        <v>23</v>
      </c>
      <c r="D8" s="14" t="s">
        <v>24</v>
      </c>
      <c r="E8" s="19" t="s">
        <v>20</v>
      </c>
      <c r="F8" s="16">
        <v>6</v>
      </c>
      <c r="G8" s="29">
        <v>3900</v>
      </c>
      <c r="H8" s="29">
        <f t="shared" ref="H8:H18" si="1">G8*F8</f>
        <v>23400</v>
      </c>
      <c r="I8" s="113" t="s">
        <v>25</v>
      </c>
      <c r="J8" s="72"/>
      <c r="K8" s="77">
        <v>2900</v>
      </c>
      <c r="L8" s="78">
        <f t="shared" ref="L8:L18" si="2">K8*F8</f>
        <v>17400</v>
      </c>
      <c r="M8" s="79">
        <f t="shared" si="0"/>
        <v>0.256410256410256</v>
      </c>
      <c r="N8" s="112"/>
    </row>
    <row r="9" ht="27.75" customHeight="1" spans="1:14">
      <c r="A9" s="96">
        <v>3</v>
      </c>
      <c r="B9" s="28" t="s">
        <v>26</v>
      </c>
      <c r="C9" s="19" t="s">
        <v>27</v>
      </c>
      <c r="D9" s="14" t="s">
        <v>19</v>
      </c>
      <c r="E9" s="14" t="s">
        <v>28</v>
      </c>
      <c r="F9" s="16">
        <v>6</v>
      </c>
      <c r="G9" s="29">
        <v>12000</v>
      </c>
      <c r="H9" s="97">
        <f t="shared" si="1"/>
        <v>72000</v>
      </c>
      <c r="I9" s="108" t="s">
        <v>29</v>
      </c>
      <c r="J9" s="109"/>
      <c r="K9" s="110">
        <v>8000</v>
      </c>
      <c r="L9" s="78">
        <f t="shared" si="2"/>
        <v>48000</v>
      </c>
      <c r="M9" s="79">
        <f t="shared" si="0"/>
        <v>0.333333333333333</v>
      </c>
      <c r="N9" s="111"/>
    </row>
    <row r="10" ht="27.75" customHeight="1" spans="1:14">
      <c r="A10" s="96">
        <v>4</v>
      </c>
      <c r="B10" s="28" t="s">
        <v>30</v>
      </c>
      <c r="C10" s="19" t="s">
        <v>31</v>
      </c>
      <c r="D10" s="14" t="s">
        <v>32</v>
      </c>
      <c r="E10" s="14" t="s">
        <v>33</v>
      </c>
      <c r="F10" s="16">
        <v>6</v>
      </c>
      <c r="G10" s="29">
        <v>1100</v>
      </c>
      <c r="H10" s="97">
        <f t="shared" si="1"/>
        <v>6600</v>
      </c>
      <c r="I10" s="125"/>
      <c r="J10" s="72"/>
      <c r="K10" s="110">
        <v>800</v>
      </c>
      <c r="L10" s="78">
        <f t="shared" si="2"/>
        <v>4800</v>
      </c>
      <c r="M10" s="79">
        <f t="shared" si="0"/>
        <v>0.272727272727273</v>
      </c>
      <c r="N10" s="95"/>
    </row>
    <row r="11" ht="27.75" customHeight="1" spans="1:14">
      <c r="A11" s="96">
        <v>5</v>
      </c>
      <c r="B11" s="28" t="s">
        <v>34</v>
      </c>
      <c r="C11" s="18" t="s">
        <v>35</v>
      </c>
      <c r="D11" s="14" t="s">
        <v>36</v>
      </c>
      <c r="E11" s="14" t="s">
        <v>37</v>
      </c>
      <c r="F11" s="16">
        <v>6</v>
      </c>
      <c r="G11" s="29">
        <v>50</v>
      </c>
      <c r="H11" s="29">
        <f t="shared" si="1"/>
        <v>300</v>
      </c>
      <c r="I11" s="83"/>
      <c r="J11" s="116"/>
      <c r="K11" s="77">
        <v>35</v>
      </c>
      <c r="L11" s="78">
        <f t="shared" si="2"/>
        <v>210</v>
      </c>
      <c r="M11" s="79">
        <f t="shared" si="0"/>
        <v>0.3</v>
      </c>
      <c r="N11" s="95"/>
    </row>
    <row r="12" ht="27.75" customHeight="1" spans="1:14">
      <c r="A12" s="96">
        <v>6</v>
      </c>
      <c r="B12" s="28" t="s">
        <v>38</v>
      </c>
      <c r="C12" s="18" t="s">
        <v>39</v>
      </c>
      <c r="D12" s="14" t="s">
        <v>40</v>
      </c>
      <c r="E12" s="14" t="s">
        <v>20</v>
      </c>
      <c r="F12" s="16">
        <v>6</v>
      </c>
      <c r="G12" s="29">
        <v>800</v>
      </c>
      <c r="H12" s="29">
        <f t="shared" si="1"/>
        <v>4800</v>
      </c>
      <c r="I12" s="83"/>
      <c r="J12" s="72"/>
      <c r="K12" s="77">
        <v>350</v>
      </c>
      <c r="L12" s="78">
        <f t="shared" si="2"/>
        <v>2100</v>
      </c>
      <c r="M12" s="79">
        <f t="shared" si="0"/>
        <v>0.5625</v>
      </c>
      <c r="N12" s="112"/>
    </row>
    <row r="13" ht="27.75" customHeight="1" spans="1:14">
      <c r="A13" s="96">
        <v>7</v>
      </c>
      <c r="B13" s="98" t="s">
        <v>41</v>
      </c>
      <c r="C13" s="24" t="s">
        <v>42</v>
      </c>
      <c r="D13" s="99" t="s">
        <v>43</v>
      </c>
      <c r="E13" s="14" t="s">
        <v>44</v>
      </c>
      <c r="F13" s="16">
        <v>6</v>
      </c>
      <c r="G13" s="29">
        <v>2100</v>
      </c>
      <c r="H13" s="29">
        <f t="shared" si="1"/>
        <v>12600</v>
      </c>
      <c r="I13" s="113" t="s">
        <v>45</v>
      </c>
      <c r="J13" s="72"/>
      <c r="K13" s="77">
        <v>1000</v>
      </c>
      <c r="L13" s="78">
        <f t="shared" si="2"/>
        <v>6000</v>
      </c>
      <c r="M13" s="79">
        <f t="shared" si="0"/>
        <v>0.523809523809524</v>
      </c>
      <c r="N13" s="114"/>
    </row>
    <row r="14" s="94" customFormat="1" ht="27.75" customHeight="1" spans="1:13">
      <c r="A14" s="96">
        <v>8</v>
      </c>
      <c r="B14" s="28" t="s">
        <v>46</v>
      </c>
      <c r="C14" s="100" t="s">
        <v>47</v>
      </c>
      <c r="D14" s="14" t="s">
        <v>48</v>
      </c>
      <c r="E14" s="14" t="s">
        <v>20</v>
      </c>
      <c r="F14" s="16">
        <v>0</v>
      </c>
      <c r="G14" s="29">
        <v>8500</v>
      </c>
      <c r="H14" s="29">
        <f t="shared" si="1"/>
        <v>0</v>
      </c>
      <c r="I14" s="115" t="s">
        <v>49</v>
      </c>
      <c r="J14" s="72"/>
      <c r="K14" s="77">
        <v>5500</v>
      </c>
      <c r="L14" s="78">
        <f t="shared" si="2"/>
        <v>0</v>
      </c>
      <c r="M14" s="79">
        <f t="shared" si="0"/>
        <v>0.352941176470588</v>
      </c>
    </row>
    <row r="15" s="95" customFormat="1" ht="27.75" customHeight="1" spans="1:14">
      <c r="A15" s="96">
        <v>9</v>
      </c>
      <c r="B15" s="31" t="s">
        <v>50</v>
      </c>
      <c r="C15" s="18" t="s">
        <v>51</v>
      </c>
      <c r="D15" s="99" t="s">
        <v>52</v>
      </c>
      <c r="E15" s="101" t="s">
        <v>53</v>
      </c>
      <c r="F15" s="102">
        <v>0</v>
      </c>
      <c r="G15" s="29">
        <v>1000</v>
      </c>
      <c r="H15" s="29">
        <f t="shared" si="1"/>
        <v>0</v>
      </c>
      <c r="I15" s="115" t="s">
        <v>54</v>
      </c>
      <c r="J15" s="72"/>
      <c r="K15" s="77">
        <v>800</v>
      </c>
      <c r="L15" s="78">
        <f t="shared" si="2"/>
        <v>0</v>
      </c>
      <c r="M15" s="79">
        <f t="shared" si="0"/>
        <v>0.2</v>
      </c>
      <c r="N15" s="111"/>
    </row>
    <row r="16" ht="23.25" customHeight="1" spans="1:14">
      <c r="A16" s="96">
        <v>10</v>
      </c>
      <c r="B16" s="103" t="s">
        <v>55</v>
      </c>
      <c r="C16" s="18" t="s">
        <v>56</v>
      </c>
      <c r="D16" s="14" t="s">
        <v>36</v>
      </c>
      <c r="E16" s="14" t="s">
        <v>37</v>
      </c>
      <c r="F16" s="16">
        <v>6</v>
      </c>
      <c r="G16" s="29">
        <v>250</v>
      </c>
      <c r="H16" s="29">
        <f t="shared" si="1"/>
        <v>1500</v>
      </c>
      <c r="I16" s="83"/>
      <c r="J16" s="116"/>
      <c r="K16" s="77">
        <v>250</v>
      </c>
      <c r="L16" s="78">
        <f t="shared" si="2"/>
        <v>1500</v>
      </c>
      <c r="M16" s="79">
        <f t="shared" si="0"/>
        <v>0</v>
      </c>
      <c r="N16" s="94"/>
    </row>
    <row r="17" customHeight="1" spans="1:14">
      <c r="A17" s="96">
        <v>11</v>
      </c>
      <c r="B17" s="28" t="s">
        <v>57</v>
      </c>
      <c r="C17" s="18" t="s">
        <v>58</v>
      </c>
      <c r="D17" s="14" t="s">
        <v>36</v>
      </c>
      <c r="E17" s="14" t="s">
        <v>28</v>
      </c>
      <c r="F17" s="16">
        <v>6</v>
      </c>
      <c r="G17" s="29">
        <v>2800</v>
      </c>
      <c r="H17" s="29">
        <f t="shared" si="1"/>
        <v>16800</v>
      </c>
      <c r="I17" s="83"/>
      <c r="J17" s="72"/>
      <c r="K17" s="77">
        <v>1500</v>
      </c>
      <c r="L17" s="78">
        <f t="shared" si="2"/>
        <v>9000</v>
      </c>
      <c r="M17" s="79">
        <f t="shared" si="0"/>
        <v>0.464285714285714</v>
      </c>
      <c r="N17" s="94"/>
    </row>
    <row r="18" customHeight="1" spans="1:14">
      <c r="A18" s="96">
        <v>12</v>
      </c>
      <c r="B18" s="28" t="s">
        <v>59</v>
      </c>
      <c r="C18" s="18" t="s">
        <v>58</v>
      </c>
      <c r="D18" s="14" t="s">
        <v>36</v>
      </c>
      <c r="E18" s="14" t="s">
        <v>28</v>
      </c>
      <c r="F18" s="16">
        <v>6</v>
      </c>
      <c r="G18" s="29">
        <v>250</v>
      </c>
      <c r="H18" s="29">
        <f t="shared" si="1"/>
        <v>1500</v>
      </c>
      <c r="I18" s="83"/>
      <c r="J18" s="72"/>
      <c r="K18" s="77">
        <v>150</v>
      </c>
      <c r="L18" s="78">
        <f t="shared" si="2"/>
        <v>900</v>
      </c>
      <c r="M18" s="79">
        <f t="shared" si="0"/>
        <v>0.4</v>
      </c>
      <c r="N18" s="94"/>
    </row>
    <row r="19" customHeight="1" spans="1:14">
      <c r="A19" s="96"/>
      <c r="B19" s="28"/>
      <c r="C19" s="18"/>
      <c r="D19" s="14"/>
      <c r="E19" s="14"/>
      <c r="F19" s="16"/>
      <c r="G19" s="29" t="s">
        <v>60</v>
      </c>
      <c r="H19" s="29">
        <f>SUM(H7:H18)</f>
        <v>150300</v>
      </c>
      <c r="I19" s="83"/>
      <c r="J19" s="72"/>
      <c r="K19" s="77"/>
      <c r="L19" s="78"/>
      <c r="M19" s="79"/>
      <c r="N19" s="94"/>
    </row>
    <row r="20" customHeight="1" spans="1:14">
      <c r="A20" s="65" t="s">
        <v>61</v>
      </c>
      <c r="B20" s="14"/>
      <c r="C20" s="14"/>
      <c r="D20" s="14"/>
      <c r="E20" s="14"/>
      <c r="F20" s="14"/>
      <c r="G20" s="14"/>
      <c r="H20" s="14"/>
      <c r="I20" s="121"/>
      <c r="J20" s="72"/>
      <c r="K20" s="77"/>
      <c r="L20" s="78"/>
      <c r="M20" s="79"/>
      <c r="N20" s="94"/>
    </row>
    <row r="21" customHeight="1" spans="1:14">
      <c r="A21" s="65">
        <v>13</v>
      </c>
      <c r="B21" s="104" t="s">
        <v>62</v>
      </c>
      <c r="C21" s="18" t="s">
        <v>63</v>
      </c>
      <c r="D21" s="24" t="s">
        <v>64</v>
      </c>
      <c r="E21" s="105" t="s">
        <v>20</v>
      </c>
      <c r="F21" s="16">
        <v>6</v>
      </c>
      <c r="G21" s="29">
        <v>350</v>
      </c>
      <c r="H21" s="29">
        <f t="shared" ref="H21:H25" si="3">G21*F21</f>
        <v>2100</v>
      </c>
      <c r="I21" s="83"/>
      <c r="J21" s="72"/>
      <c r="K21" s="77">
        <v>165</v>
      </c>
      <c r="L21" s="78">
        <f t="shared" ref="L21:L25" si="4">K21*F21</f>
        <v>990</v>
      </c>
      <c r="M21" s="79">
        <f t="shared" ref="M21:M25" si="5">(G21-K21)/G21</f>
        <v>0.528571428571429</v>
      </c>
      <c r="N21" s="94"/>
    </row>
    <row r="22" customHeight="1" spans="1:14">
      <c r="A22" s="65">
        <v>14</v>
      </c>
      <c r="B22" s="28" t="s">
        <v>65</v>
      </c>
      <c r="C22" s="18" t="s">
        <v>66</v>
      </c>
      <c r="D22" s="14" t="s">
        <v>36</v>
      </c>
      <c r="E22" s="14" t="s">
        <v>37</v>
      </c>
      <c r="F22" s="16">
        <v>6</v>
      </c>
      <c r="G22" s="29">
        <v>100</v>
      </c>
      <c r="H22" s="29">
        <f t="shared" si="3"/>
        <v>600</v>
      </c>
      <c r="I22" s="83"/>
      <c r="J22" s="117"/>
      <c r="K22" s="77">
        <v>50</v>
      </c>
      <c r="L22" s="78">
        <f t="shared" si="4"/>
        <v>300</v>
      </c>
      <c r="M22" s="79">
        <f t="shared" si="5"/>
        <v>0.5</v>
      </c>
      <c r="N22" s="94"/>
    </row>
    <row r="23" ht="29.25" customHeight="1" spans="1:14">
      <c r="A23" s="65">
        <v>15</v>
      </c>
      <c r="B23" s="28" t="s">
        <v>67</v>
      </c>
      <c r="C23" s="19" t="s">
        <v>68</v>
      </c>
      <c r="D23" s="14" t="s">
        <v>69</v>
      </c>
      <c r="E23" s="16" t="s">
        <v>37</v>
      </c>
      <c r="F23" s="16">
        <v>6</v>
      </c>
      <c r="G23" s="29">
        <v>300</v>
      </c>
      <c r="H23" s="29">
        <f t="shared" si="3"/>
        <v>1800</v>
      </c>
      <c r="I23" s="83"/>
      <c r="J23" s="116"/>
      <c r="K23" s="110">
        <v>180</v>
      </c>
      <c r="L23" s="78">
        <f t="shared" si="4"/>
        <v>1080</v>
      </c>
      <c r="M23" s="79">
        <f t="shared" si="5"/>
        <v>0.4</v>
      </c>
      <c r="N23" s="80"/>
    </row>
    <row r="24" ht="26.25" customHeight="1" spans="1:14">
      <c r="A24" s="65">
        <v>16</v>
      </c>
      <c r="B24" s="28" t="s">
        <v>70</v>
      </c>
      <c r="C24" s="19" t="s">
        <v>71</v>
      </c>
      <c r="D24" s="14" t="s">
        <v>69</v>
      </c>
      <c r="E24" s="16" t="s">
        <v>37</v>
      </c>
      <c r="F24" s="16">
        <v>6</v>
      </c>
      <c r="G24" s="29">
        <v>250</v>
      </c>
      <c r="H24" s="29">
        <f t="shared" si="3"/>
        <v>1500</v>
      </c>
      <c r="I24" s="83"/>
      <c r="J24" s="116"/>
      <c r="K24" s="110">
        <v>110</v>
      </c>
      <c r="L24" s="78">
        <f t="shared" si="4"/>
        <v>660</v>
      </c>
      <c r="M24" s="79">
        <f t="shared" si="5"/>
        <v>0.56</v>
      </c>
      <c r="N24" s="80"/>
    </row>
    <row r="25" customHeight="1" spans="1:14">
      <c r="A25" s="65">
        <v>17</v>
      </c>
      <c r="B25" s="31" t="s">
        <v>72</v>
      </c>
      <c r="C25" s="19" t="s">
        <v>73</v>
      </c>
      <c r="D25" s="14" t="s">
        <v>69</v>
      </c>
      <c r="E25" s="16" t="s">
        <v>37</v>
      </c>
      <c r="F25" s="16">
        <v>6</v>
      </c>
      <c r="G25" s="29">
        <v>200</v>
      </c>
      <c r="H25" s="106">
        <f t="shared" si="3"/>
        <v>1200</v>
      </c>
      <c r="I25" s="118"/>
      <c r="J25" s="116"/>
      <c r="K25" s="110">
        <v>140</v>
      </c>
      <c r="L25" s="78">
        <f t="shared" si="4"/>
        <v>840</v>
      </c>
      <c r="M25" s="79">
        <f t="shared" si="5"/>
        <v>0.3</v>
      </c>
      <c r="N25" s="80"/>
    </row>
    <row r="26" customHeight="1" spans="1:14">
      <c r="A26" s="65"/>
      <c r="B26" s="31"/>
      <c r="C26" s="19"/>
      <c r="D26" s="14"/>
      <c r="E26" s="16"/>
      <c r="F26" s="16"/>
      <c r="G26" s="29" t="s">
        <v>60</v>
      </c>
      <c r="H26" s="106">
        <f>SUM(H21:H25)</f>
        <v>7200</v>
      </c>
      <c r="I26" s="118"/>
      <c r="J26" s="116"/>
      <c r="K26" s="22"/>
      <c r="L26" s="57"/>
      <c r="M26" s="126"/>
      <c r="N26" s="80"/>
    </row>
    <row r="27" customHeight="1" spans="1:14">
      <c r="A27" s="65" t="s">
        <v>74</v>
      </c>
      <c r="B27" s="14"/>
      <c r="C27" s="14"/>
      <c r="D27" s="14"/>
      <c r="E27" s="14"/>
      <c r="F27" s="14"/>
      <c r="G27" s="14"/>
      <c r="H27" s="14"/>
      <c r="I27" s="121"/>
      <c r="J27" s="72"/>
      <c r="K27" s="77"/>
      <c r="L27" s="78"/>
      <c r="M27" s="79"/>
      <c r="N27" s="80"/>
    </row>
    <row r="28" customHeight="1" spans="1:14">
      <c r="A28" s="65">
        <v>19</v>
      </c>
      <c r="B28" s="66" t="s">
        <v>75</v>
      </c>
      <c r="C28" s="18" t="s">
        <v>76</v>
      </c>
      <c r="D28" s="14" t="s">
        <v>36</v>
      </c>
      <c r="E28" s="14" t="s">
        <v>77</v>
      </c>
      <c r="F28" s="14">
        <v>1000</v>
      </c>
      <c r="G28" s="91">
        <v>4.8</v>
      </c>
      <c r="H28" s="26">
        <f t="shared" ref="H28:H37" si="6">F28*G28</f>
        <v>4800</v>
      </c>
      <c r="I28" s="76"/>
      <c r="J28" s="72"/>
      <c r="K28" s="77">
        <v>3.8</v>
      </c>
      <c r="L28" s="78">
        <f>K28*F28</f>
        <v>3800</v>
      </c>
      <c r="M28" s="79">
        <f t="shared" ref="M28:M37" si="7">(G28-K28)/G28</f>
        <v>0.208333333333333</v>
      </c>
      <c r="N28" s="80"/>
    </row>
    <row r="29" customHeight="1" spans="1:14">
      <c r="A29" s="65">
        <v>20</v>
      </c>
      <c r="B29" s="66" t="s">
        <v>78</v>
      </c>
      <c r="C29" s="18" t="s">
        <v>79</v>
      </c>
      <c r="D29" s="14" t="s">
        <v>36</v>
      </c>
      <c r="E29" s="14" t="s">
        <v>77</v>
      </c>
      <c r="F29" s="14">
        <v>5000</v>
      </c>
      <c r="G29" s="26">
        <v>2.5</v>
      </c>
      <c r="H29" s="26">
        <f t="shared" si="6"/>
        <v>12500</v>
      </c>
      <c r="I29" s="76"/>
      <c r="J29" s="72"/>
      <c r="K29" s="77">
        <v>1.14</v>
      </c>
      <c r="L29" s="78">
        <f t="shared" ref="L29:L37" si="8">K29*F29</f>
        <v>5700</v>
      </c>
      <c r="M29" s="79">
        <f t="shared" si="7"/>
        <v>0.544</v>
      </c>
      <c r="N29" s="80"/>
    </row>
    <row r="30" customHeight="1" spans="1:14">
      <c r="A30" s="65">
        <v>21</v>
      </c>
      <c r="B30" s="66" t="s">
        <v>80</v>
      </c>
      <c r="C30" s="18" t="s">
        <v>81</v>
      </c>
      <c r="D30" s="14" t="s">
        <v>36</v>
      </c>
      <c r="E30" s="14" t="s">
        <v>77</v>
      </c>
      <c r="F30" s="14">
        <v>50</v>
      </c>
      <c r="G30" s="26">
        <v>1.8</v>
      </c>
      <c r="H30" s="26">
        <f t="shared" si="6"/>
        <v>90</v>
      </c>
      <c r="I30" s="76"/>
      <c r="J30" s="72"/>
      <c r="K30" s="77">
        <v>1.76</v>
      </c>
      <c r="L30" s="78">
        <f t="shared" si="8"/>
        <v>88</v>
      </c>
      <c r="M30" s="79">
        <f t="shared" si="7"/>
        <v>0.0222222222222222</v>
      </c>
      <c r="N30" s="80"/>
    </row>
    <row r="31" customHeight="1" spans="1:14">
      <c r="A31" s="65">
        <v>22</v>
      </c>
      <c r="B31" s="66" t="s">
        <v>82</v>
      </c>
      <c r="C31" s="18" t="s">
        <v>83</v>
      </c>
      <c r="D31" s="14" t="s">
        <v>84</v>
      </c>
      <c r="E31" s="14" t="s">
        <v>77</v>
      </c>
      <c r="F31" s="14">
        <v>600</v>
      </c>
      <c r="G31" s="26">
        <v>8.9</v>
      </c>
      <c r="H31" s="26">
        <f t="shared" si="6"/>
        <v>5340</v>
      </c>
      <c r="I31" s="76"/>
      <c r="J31" s="72"/>
      <c r="K31" s="77">
        <v>6.7</v>
      </c>
      <c r="L31" s="78">
        <f t="shared" si="8"/>
        <v>4020</v>
      </c>
      <c r="M31" s="79">
        <f t="shared" si="7"/>
        <v>0.247191011235955</v>
      </c>
      <c r="N31" s="80"/>
    </row>
    <row r="32" customHeight="1" spans="1:14">
      <c r="A32" s="65">
        <v>23</v>
      </c>
      <c r="B32" s="66" t="s">
        <v>85</v>
      </c>
      <c r="C32" s="18" t="s">
        <v>86</v>
      </c>
      <c r="D32" s="14" t="s">
        <v>84</v>
      </c>
      <c r="E32" s="14" t="s">
        <v>77</v>
      </c>
      <c r="F32" s="14">
        <v>600</v>
      </c>
      <c r="G32" s="26">
        <v>23.05</v>
      </c>
      <c r="H32" s="26">
        <f t="shared" si="6"/>
        <v>13830</v>
      </c>
      <c r="I32" s="76"/>
      <c r="J32" s="72"/>
      <c r="K32" s="77">
        <v>19.5</v>
      </c>
      <c r="L32" s="78">
        <f t="shared" si="8"/>
        <v>11700</v>
      </c>
      <c r="M32" s="79">
        <f t="shared" si="7"/>
        <v>0.154013015184382</v>
      </c>
      <c r="N32" s="80"/>
    </row>
    <row r="33" customHeight="1" spans="1:14">
      <c r="A33" s="65">
        <v>24</v>
      </c>
      <c r="B33" s="66" t="s">
        <v>85</v>
      </c>
      <c r="C33" s="18" t="s">
        <v>87</v>
      </c>
      <c r="D33" s="14" t="s">
        <v>84</v>
      </c>
      <c r="E33" s="14" t="s">
        <v>77</v>
      </c>
      <c r="F33" s="14">
        <v>600</v>
      </c>
      <c r="G33" s="26">
        <v>2.15</v>
      </c>
      <c r="H33" s="26">
        <f t="shared" si="6"/>
        <v>1290</v>
      </c>
      <c r="I33" s="76"/>
      <c r="J33" s="72"/>
      <c r="K33" s="77">
        <v>1.1</v>
      </c>
      <c r="L33" s="78">
        <f t="shared" si="8"/>
        <v>660</v>
      </c>
      <c r="M33" s="79">
        <f t="shared" si="7"/>
        <v>0.488372093023256</v>
      </c>
      <c r="N33" s="80"/>
    </row>
    <row r="34" customHeight="1" spans="1:14">
      <c r="A34" s="65">
        <v>25</v>
      </c>
      <c r="B34" s="66" t="s">
        <v>88</v>
      </c>
      <c r="C34" s="24" t="s">
        <v>89</v>
      </c>
      <c r="D34" s="14" t="s">
        <v>90</v>
      </c>
      <c r="E34" s="14" t="s">
        <v>77</v>
      </c>
      <c r="F34" s="14">
        <v>6300</v>
      </c>
      <c r="G34" s="26">
        <v>4.5</v>
      </c>
      <c r="H34" s="26">
        <f t="shared" si="6"/>
        <v>28350</v>
      </c>
      <c r="I34" s="76"/>
      <c r="J34" s="72"/>
      <c r="K34" s="77">
        <v>3.5</v>
      </c>
      <c r="L34" s="78">
        <f t="shared" si="8"/>
        <v>22050</v>
      </c>
      <c r="M34" s="79">
        <f t="shared" si="7"/>
        <v>0.222222222222222</v>
      </c>
      <c r="N34" s="80"/>
    </row>
    <row r="35" customHeight="1" spans="1:14">
      <c r="A35" s="65">
        <v>26</v>
      </c>
      <c r="B35" s="66" t="s">
        <v>91</v>
      </c>
      <c r="C35" s="18" t="s">
        <v>92</v>
      </c>
      <c r="D35" s="14" t="s">
        <v>84</v>
      </c>
      <c r="E35" s="14" t="s">
        <v>77</v>
      </c>
      <c r="F35" s="14">
        <v>600</v>
      </c>
      <c r="G35" s="26">
        <v>3.1</v>
      </c>
      <c r="H35" s="26">
        <f t="shared" si="6"/>
        <v>1860</v>
      </c>
      <c r="I35" s="76"/>
      <c r="J35" s="72"/>
      <c r="K35" s="77">
        <v>2.11</v>
      </c>
      <c r="L35" s="78">
        <f t="shared" si="8"/>
        <v>1266</v>
      </c>
      <c r="M35" s="79">
        <f t="shared" si="7"/>
        <v>0.319354838709677</v>
      </c>
      <c r="N35" s="92"/>
    </row>
    <row r="36" customHeight="1" spans="1:14">
      <c r="A36" s="65">
        <v>27</v>
      </c>
      <c r="B36" s="66" t="s">
        <v>93</v>
      </c>
      <c r="C36" s="18" t="s">
        <v>94</v>
      </c>
      <c r="D36" s="14" t="s">
        <v>95</v>
      </c>
      <c r="E36" s="14" t="s">
        <v>77</v>
      </c>
      <c r="F36" s="14">
        <v>400</v>
      </c>
      <c r="G36" s="26">
        <v>3.5</v>
      </c>
      <c r="H36" s="26">
        <f t="shared" si="6"/>
        <v>1400</v>
      </c>
      <c r="I36" s="76"/>
      <c r="J36" s="72"/>
      <c r="K36" s="77">
        <v>3.12</v>
      </c>
      <c r="L36" s="78">
        <f t="shared" si="8"/>
        <v>1248</v>
      </c>
      <c r="M36" s="79">
        <f t="shared" si="7"/>
        <v>0.108571428571429</v>
      </c>
      <c r="N36" s="82"/>
    </row>
    <row r="37" customHeight="1" spans="1:14">
      <c r="A37" s="65">
        <v>28</v>
      </c>
      <c r="B37" s="66" t="s">
        <v>96</v>
      </c>
      <c r="C37" s="18" t="s">
        <v>97</v>
      </c>
      <c r="D37" s="14" t="s">
        <v>84</v>
      </c>
      <c r="E37" s="14" t="s">
        <v>77</v>
      </c>
      <c r="F37" s="14">
        <v>5300</v>
      </c>
      <c r="G37" s="26">
        <v>5</v>
      </c>
      <c r="H37" s="26">
        <f t="shared" si="6"/>
        <v>26500</v>
      </c>
      <c r="I37" s="76"/>
      <c r="J37" s="72"/>
      <c r="K37" s="77">
        <v>2</v>
      </c>
      <c r="L37" s="78">
        <f t="shared" si="8"/>
        <v>10600</v>
      </c>
      <c r="M37" s="79">
        <f t="shared" si="7"/>
        <v>0.6</v>
      </c>
      <c r="N37" s="82"/>
    </row>
    <row r="38" customHeight="1" spans="1:14">
      <c r="A38" s="65"/>
      <c r="B38" s="66"/>
      <c r="C38" s="18"/>
      <c r="D38" s="14"/>
      <c r="E38" s="14"/>
      <c r="F38" s="14"/>
      <c r="G38" s="26" t="s">
        <v>60</v>
      </c>
      <c r="H38" s="26">
        <f>SUM(H28:H37)</f>
        <v>95960</v>
      </c>
      <c r="I38" s="76"/>
      <c r="J38" s="72"/>
      <c r="K38" s="77"/>
      <c r="L38" s="78"/>
      <c r="M38" s="79"/>
      <c r="N38" s="82"/>
    </row>
    <row r="39" customHeight="1" spans="1:14">
      <c r="A39" s="65" t="s">
        <v>98</v>
      </c>
      <c r="B39" s="14"/>
      <c r="C39" s="14"/>
      <c r="D39" s="14"/>
      <c r="E39" s="14"/>
      <c r="F39" s="14"/>
      <c r="G39" s="14"/>
      <c r="H39" s="14"/>
      <c r="I39" s="121"/>
      <c r="J39" s="72"/>
      <c r="K39" s="77"/>
      <c r="L39" s="78"/>
      <c r="M39" s="79"/>
      <c r="N39" s="82"/>
    </row>
    <row r="40" ht="20.25" spans="1:14">
      <c r="A40" s="65">
        <v>29</v>
      </c>
      <c r="B40" s="31" t="s">
        <v>99</v>
      </c>
      <c r="C40" s="24" t="s">
        <v>100</v>
      </c>
      <c r="D40" s="14" t="s">
        <v>58</v>
      </c>
      <c r="E40" s="14" t="s">
        <v>28</v>
      </c>
      <c r="F40" s="16">
        <v>6</v>
      </c>
      <c r="G40" s="29">
        <v>6000</v>
      </c>
      <c r="H40" s="29">
        <f t="shared" ref="H40:H41" si="9">F40*G40</f>
        <v>36000</v>
      </c>
      <c r="I40" s="127" t="s">
        <v>101</v>
      </c>
      <c r="J40" s="72"/>
      <c r="K40" s="77">
        <v>4000</v>
      </c>
      <c r="L40" s="78">
        <f t="shared" ref="L40:L41" si="10">K40*F40</f>
        <v>24000</v>
      </c>
      <c r="M40" s="79">
        <f t="shared" ref="M40:M41" si="11">(G40-K40)/G40</f>
        <v>0.333333333333333</v>
      </c>
      <c r="N40" s="82"/>
    </row>
    <row r="41" customHeight="1" spans="1:14">
      <c r="A41" s="65">
        <v>30</v>
      </c>
      <c r="B41" s="31" t="s">
        <v>102</v>
      </c>
      <c r="C41" s="18" t="s">
        <v>103</v>
      </c>
      <c r="D41" s="14" t="s">
        <v>36</v>
      </c>
      <c r="E41" s="14" t="s">
        <v>104</v>
      </c>
      <c r="F41" s="14">
        <v>6</v>
      </c>
      <c r="G41" s="29">
        <v>1000</v>
      </c>
      <c r="H41" s="29">
        <f t="shared" si="9"/>
        <v>6000</v>
      </c>
      <c r="I41" s="83"/>
      <c r="J41" s="72"/>
      <c r="K41" s="77">
        <v>800</v>
      </c>
      <c r="L41" s="78">
        <f t="shared" si="10"/>
        <v>4800</v>
      </c>
      <c r="M41" s="79">
        <f t="shared" si="11"/>
        <v>0.2</v>
      </c>
      <c r="N41" s="111"/>
    </row>
    <row r="42" customHeight="1" spans="1:14">
      <c r="A42" s="65"/>
      <c r="B42" s="31"/>
      <c r="C42" s="18"/>
      <c r="D42" s="14"/>
      <c r="E42" s="14"/>
      <c r="F42" s="14"/>
      <c r="G42" s="29" t="s">
        <v>60</v>
      </c>
      <c r="H42" s="29">
        <f>SUM(H40:H41)</f>
        <v>42000</v>
      </c>
      <c r="I42" s="83"/>
      <c r="J42" s="72"/>
      <c r="K42" s="25"/>
      <c r="L42" s="25"/>
      <c r="M42" s="56"/>
      <c r="N42" s="111"/>
    </row>
    <row r="43" customHeight="1" spans="1:13">
      <c r="A43" s="65" t="s">
        <v>105</v>
      </c>
      <c r="B43" s="14"/>
      <c r="C43" s="14"/>
      <c r="D43" s="14"/>
      <c r="E43" s="14"/>
      <c r="F43" s="14"/>
      <c r="G43" s="14"/>
      <c r="H43" s="14"/>
      <c r="I43" s="121"/>
      <c r="J43" s="72"/>
      <c r="K43" s="110"/>
      <c r="L43" s="128"/>
      <c r="M43" s="129"/>
    </row>
    <row r="44" s="95" customFormat="1" ht="27.75" customHeight="1" spans="1:13">
      <c r="A44" s="65">
        <v>31</v>
      </c>
      <c r="B44" s="31" t="s">
        <v>106</v>
      </c>
      <c r="C44" s="18" t="s">
        <v>107</v>
      </c>
      <c r="D44" s="18" t="s">
        <v>108</v>
      </c>
      <c r="E44" s="18" t="s">
        <v>20</v>
      </c>
      <c r="F44" s="14">
        <v>1</v>
      </c>
      <c r="G44" s="29">
        <v>25000</v>
      </c>
      <c r="H44" s="29">
        <f t="shared" ref="H44:H46" si="12">F44*G44</f>
        <v>25000</v>
      </c>
      <c r="I44" s="115" t="s">
        <v>109</v>
      </c>
      <c r="J44" s="72"/>
      <c r="K44" s="77">
        <v>23000</v>
      </c>
      <c r="L44" s="78">
        <f t="shared" ref="L44:L46" si="13">K44*F44</f>
        <v>23000</v>
      </c>
      <c r="M44" s="79">
        <f t="shared" ref="M44:M46" si="14">(G44-K44)/G44</f>
        <v>0.08</v>
      </c>
    </row>
    <row r="45" s="95" customFormat="1" ht="36.75" customHeight="1" spans="1:13">
      <c r="A45" s="65">
        <v>32</v>
      </c>
      <c r="B45" s="31" t="s">
        <v>110</v>
      </c>
      <c r="C45" s="18"/>
      <c r="D45" s="18" t="s">
        <v>108</v>
      </c>
      <c r="E45" s="18" t="s">
        <v>20</v>
      </c>
      <c r="F45" s="14">
        <v>1</v>
      </c>
      <c r="G45" s="29">
        <v>25000</v>
      </c>
      <c r="H45" s="29">
        <f t="shared" si="12"/>
        <v>25000</v>
      </c>
      <c r="I45" s="115" t="s">
        <v>111</v>
      </c>
      <c r="J45" s="72"/>
      <c r="K45" s="77">
        <v>23000</v>
      </c>
      <c r="L45" s="78">
        <f t="shared" si="13"/>
        <v>23000</v>
      </c>
      <c r="M45" s="79">
        <f t="shared" si="14"/>
        <v>0.08</v>
      </c>
    </row>
    <row r="46" s="95" customFormat="1" ht="24" customHeight="1" spans="1:13">
      <c r="A46" s="65">
        <v>33</v>
      </c>
      <c r="B46" s="31" t="s">
        <v>112</v>
      </c>
      <c r="C46" s="18"/>
      <c r="D46" s="18" t="s">
        <v>108</v>
      </c>
      <c r="E46" s="24" t="s">
        <v>28</v>
      </c>
      <c r="F46" s="14">
        <v>1</v>
      </c>
      <c r="G46" s="29">
        <v>2500</v>
      </c>
      <c r="H46" s="29">
        <f t="shared" si="12"/>
        <v>2500</v>
      </c>
      <c r="I46" s="83"/>
      <c r="J46" s="72"/>
      <c r="K46" s="77">
        <v>2300</v>
      </c>
      <c r="L46" s="78">
        <f t="shared" si="13"/>
        <v>2300</v>
      </c>
      <c r="M46" s="79">
        <f t="shared" si="14"/>
        <v>0.08</v>
      </c>
    </row>
    <row r="47" s="95" customFormat="1" ht="21.75" customHeight="1" spans="1:13">
      <c r="A47" s="65"/>
      <c r="B47" s="31"/>
      <c r="C47" s="24"/>
      <c r="D47" s="18"/>
      <c r="E47" s="24"/>
      <c r="F47" s="14"/>
      <c r="G47" s="29" t="s">
        <v>60</v>
      </c>
      <c r="H47" s="29">
        <f>SUM(H44:H46)</f>
        <v>52500</v>
      </c>
      <c r="I47" s="83"/>
      <c r="J47" s="72"/>
      <c r="K47" s="77"/>
      <c r="L47" s="78"/>
      <c r="M47" s="130"/>
    </row>
    <row r="48" customHeight="1" spans="1:13">
      <c r="A48" s="65" t="s">
        <v>113</v>
      </c>
      <c r="B48" s="31" t="s">
        <v>114</v>
      </c>
      <c r="C48" s="31"/>
      <c r="D48" s="31"/>
      <c r="E48" s="31"/>
      <c r="F48" s="31"/>
      <c r="G48" s="31"/>
      <c r="H48" s="29">
        <f>SUM(H47,H42,H38,H26,H19)</f>
        <v>347960</v>
      </c>
      <c r="I48" s="83"/>
      <c r="J48" s="72"/>
      <c r="K48" s="77"/>
      <c r="L48" s="78">
        <f>SUM(L7:L46)</f>
        <v>239812</v>
      </c>
      <c r="M48" s="84">
        <f t="shared" ref="M48:M51" si="15">(H48-L48)/H48:H48</f>
        <v>0.310805839751696</v>
      </c>
    </row>
    <row r="49" customHeight="1" spans="1:13">
      <c r="A49" s="65" t="s">
        <v>115</v>
      </c>
      <c r="B49" s="31" t="s">
        <v>116</v>
      </c>
      <c r="C49" s="31"/>
      <c r="D49" s="31"/>
      <c r="E49" s="31"/>
      <c r="F49" s="31"/>
      <c r="G49" s="31"/>
      <c r="H49" s="29">
        <f>H48*5%</f>
        <v>17398</v>
      </c>
      <c r="I49" s="83"/>
      <c r="J49" s="72"/>
      <c r="K49" s="119"/>
      <c r="L49" s="78">
        <f>H49</f>
        <v>17398</v>
      </c>
      <c r="M49" s="84">
        <f t="shared" si="15"/>
        <v>0</v>
      </c>
    </row>
    <row r="50" customHeight="1" spans="1:13">
      <c r="A50" s="65" t="s">
        <v>117</v>
      </c>
      <c r="B50" s="31" t="s">
        <v>118</v>
      </c>
      <c r="C50" s="31"/>
      <c r="D50" s="31"/>
      <c r="E50" s="31" t="s">
        <v>77</v>
      </c>
      <c r="F50" s="31">
        <v>1000</v>
      </c>
      <c r="G50" s="26">
        <v>8.8</v>
      </c>
      <c r="H50" s="29">
        <f>G50*F50</f>
        <v>8800</v>
      </c>
      <c r="I50" s="83"/>
      <c r="J50" s="72"/>
      <c r="K50" s="77">
        <v>4.8</v>
      </c>
      <c r="L50" s="78">
        <f>K50*F50</f>
        <v>4800</v>
      </c>
      <c r="M50" s="84">
        <f t="shared" si="15"/>
        <v>0.454545454545455</v>
      </c>
    </row>
    <row r="51" customHeight="1" spans="1:13">
      <c r="A51" s="65" t="s">
        <v>119</v>
      </c>
      <c r="B51" s="31" t="s">
        <v>120</v>
      </c>
      <c r="C51" s="31"/>
      <c r="D51" s="31"/>
      <c r="E51" s="31" t="s">
        <v>77</v>
      </c>
      <c r="F51" s="31">
        <v>5000</v>
      </c>
      <c r="G51" s="26">
        <v>13</v>
      </c>
      <c r="H51" s="29">
        <f>G51*F51</f>
        <v>65000</v>
      </c>
      <c r="I51" s="83"/>
      <c r="J51" s="72"/>
      <c r="K51" s="93">
        <v>10</v>
      </c>
      <c r="L51" s="78">
        <f>K51*F51</f>
        <v>50000</v>
      </c>
      <c r="M51" s="84">
        <f t="shared" si="15"/>
        <v>0.230769230769231</v>
      </c>
    </row>
    <row r="52" customHeight="1" spans="1:13">
      <c r="A52" s="65" t="s">
        <v>121</v>
      </c>
      <c r="B52" s="31" t="s">
        <v>122</v>
      </c>
      <c r="C52" s="31"/>
      <c r="D52" s="31"/>
      <c r="E52" s="31"/>
      <c r="F52" s="31"/>
      <c r="G52" s="31"/>
      <c r="H52" s="29">
        <f>SUM(H48:H50)*0.0689</f>
        <v>25779.4862</v>
      </c>
      <c r="I52" s="83"/>
      <c r="J52" s="72"/>
      <c r="K52" s="85"/>
      <c r="L52" s="86">
        <f>H53*0.0689</f>
        <v>32034.19279918</v>
      </c>
      <c r="M52" s="84"/>
    </row>
    <row r="53" customHeight="1" spans="1:13">
      <c r="A53" s="65" t="s">
        <v>123</v>
      </c>
      <c r="B53" s="31" t="s">
        <v>124</v>
      </c>
      <c r="C53" s="31"/>
      <c r="D53" s="31"/>
      <c r="E53" s="31"/>
      <c r="F53" s="31"/>
      <c r="G53" s="31"/>
      <c r="H53" s="67">
        <f>SUM(H48:H52)</f>
        <v>464937.4862</v>
      </c>
      <c r="I53" s="87"/>
      <c r="J53" s="72"/>
      <c r="K53" s="88"/>
      <c r="L53" s="89">
        <f>SUM(L48:L52)</f>
        <v>344044.19279918</v>
      </c>
      <c r="M53" s="84">
        <f>(H53-L53)/H53:H53</f>
        <v>0.260020533919297</v>
      </c>
    </row>
    <row r="54" ht="27" customHeight="1" spans="1:10">
      <c r="A54" s="68" t="str">
        <f>"人民币大写："&amp;IF((INT(H53*10)-INT(H53)*10)=0,TEXT(INT(H53),"[DBNum2]G/通用格式")&amp;"元"&amp;IF((INT(H53*100)-INT((H53)*10)*10)=0,"整","零"&amp;TEXT(INT(H53*100)-INT(H53*10)*10,"[DBNum2]G/通用格式")&amp;"分"),TEXT(INT(H53),"[DBNum2]G/通用格式")&amp;"元"&amp;IF((INT(H53*100)-INT((H53)*10)*10)=0,TEXT((INT(H53*10)-INT(H53)*10),"[DBNum2]G/通用格式")&amp;"角整",TEXT((INT(H53*10)-INT(H53)*10),"[DBNum2]G/通用格式")&amp;"角"&amp;TEXT(INT(H53*100)-INT(H53*10)*10,"[DBNum2]G/通用格式")&amp;"分"))</f>
        <v>人民币大写：肆拾陆万肆仟玖佰叁拾柒元肆角捌分</v>
      </c>
      <c r="B54" s="69"/>
      <c r="C54" s="69"/>
      <c r="D54" s="69"/>
      <c r="E54" s="69"/>
      <c r="F54" s="69"/>
      <c r="G54" s="69"/>
      <c r="H54" s="69"/>
      <c r="I54" s="90"/>
      <c r="J54" s="72"/>
    </row>
    <row r="55" customHeight="1" spans="1:12">
      <c r="A55" s="3"/>
      <c r="B55" s="70"/>
      <c r="J55" s="72"/>
      <c r="L55" s="78">
        <f>H53-L53</f>
        <v>120893.29340082</v>
      </c>
    </row>
    <row r="56" customHeight="1" spans="1:10">
      <c r="A56" s="3"/>
      <c r="J56" s="72"/>
    </row>
    <row r="57" customHeight="1" spans="1:10">
      <c r="A57" s="3"/>
      <c r="J57" s="72"/>
    </row>
    <row r="58" customHeight="1" spans="1:1">
      <c r="A58" s="3"/>
    </row>
    <row r="59" customHeight="1" spans="1:1">
      <c r="A59" s="3"/>
    </row>
  </sheetData>
  <mergeCells count="10">
    <mergeCell ref="A1:I1"/>
    <mergeCell ref="A2:I2"/>
    <mergeCell ref="A3:I3"/>
    <mergeCell ref="A4:I4"/>
    <mergeCell ref="A6:I6"/>
    <mergeCell ref="A20:I20"/>
    <mergeCell ref="A27:I27"/>
    <mergeCell ref="A39:I39"/>
    <mergeCell ref="A43:I43"/>
    <mergeCell ref="A54:H54"/>
  </mergeCells>
  <pageMargins left="0.699305555555556" right="0.699305555555556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B21" sqref="B21"/>
    </sheetView>
  </sheetViews>
  <sheetFormatPr defaultColWidth="9" defaultRowHeight="20.1" customHeight="1"/>
  <cols>
    <col min="1" max="1" width="4.75" style="4" customWidth="1"/>
    <col min="2" max="2" width="31.375" style="4" customWidth="1"/>
    <col min="3" max="3" width="6.625" style="4" customWidth="1"/>
    <col min="4" max="4" width="9.875" style="4" customWidth="1"/>
    <col min="5" max="5" width="10.25" style="4" customWidth="1"/>
    <col min="6" max="6" width="25" style="4" customWidth="1"/>
    <col min="7" max="7" width="9" style="4"/>
    <col min="8" max="8" width="10.25" style="4" customWidth="1"/>
    <col min="9" max="9" width="14" style="4" customWidth="1"/>
    <col min="10" max="10" width="8.5" style="4" customWidth="1"/>
    <col min="11" max="16384" width="9" style="4"/>
  </cols>
  <sheetData>
    <row r="1" ht="30" customHeight="1" spans="1:6">
      <c r="A1" s="2" t="s">
        <v>0</v>
      </c>
      <c r="B1" s="2"/>
      <c r="C1" s="2"/>
      <c r="D1" s="2"/>
      <c r="E1" s="2"/>
      <c r="F1" s="2"/>
    </row>
    <row r="2" ht="27.75" customHeight="1" spans="1:6">
      <c r="A2" s="58" t="s">
        <v>1</v>
      </c>
      <c r="B2" s="58"/>
      <c r="C2" s="58"/>
      <c r="D2" s="58"/>
      <c r="E2" s="58"/>
      <c r="F2" s="58"/>
    </row>
    <row r="3" ht="22.5" customHeight="1" spans="1:6">
      <c r="A3" s="59" t="s">
        <v>2</v>
      </c>
      <c r="B3" s="59"/>
      <c r="C3" s="59"/>
      <c r="D3" s="59"/>
      <c r="E3" s="59"/>
      <c r="F3" s="59"/>
    </row>
    <row r="4" ht="22.5" customHeight="1" spans="1:6">
      <c r="A4" s="5" t="s">
        <v>3</v>
      </c>
      <c r="B4" s="5"/>
      <c r="C4" s="5"/>
      <c r="D4" s="5"/>
      <c r="E4" s="5"/>
      <c r="F4" s="5"/>
    </row>
    <row r="5" ht="28.5" customHeight="1" spans="1:10">
      <c r="A5" s="60" t="s">
        <v>4</v>
      </c>
      <c r="B5" s="61" t="s">
        <v>125</v>
      </c>
      <c r="C5" s="61" t="s">
        <v>8</v>
      </c>
      <c r="D5" s="62" t="s">
        <v>9</v>
      </c>
      <c r="E5" s="63" t="s">
        <v>10</v>
      </c>
      <c r="F5" s="64" t="s">
        <v>11</v>
      </c>
      <c r="G5" s="72"/>
      <c r="H5" s="73" t="s">
        <v>13</v>
      </c>
      <c r="I5" s="74" t="s">
        <v>14</v>
      </c>
      <c r="J5" s="75" t="s">
        <v>15</v>
      </c>
    </row>
    <row r="6" ht="27.75" customHeight="1" spans="1:11">
      <c r="A6" s="96"/>
      <c r="B6" s="17" t="s">
        <v>126</v>
      </c>
      <c r="C6" s="19" t="s">
        <v>127</v>
      </c>
      <c r="D6" s="16">
        <v>1</v>
      </c>
      <c r="E6" s="29">
        <f>'交通管理设备（拆分1）'!H20</f>
        <v>144501.91875</v>
      </c>
      <c r="F6" s="29">
        <f t="shared" ref="F6:F9" si="0">E6*D6</f>
        <v>144501.91875</v>
      </c>
      <c r="G6" s="72"/>
      <c r="H6" s="77">
        <f>'交通管理设备（拆分1）'!L20</f>
        <v>107183.682201875</v>
      </c>
      <c r="I6" s="78">
        <f t="shared" ref="I6:I9" si="1">H6*D6</f>
        <v>107183.682201875</v>
      </c>
      <c r="J6" s="79">
        <f t="shared" ref="J6:J9" si="2">(E6-I6)/E6</f>
        <v>0.258254263133271</v>
      </c>
      <c r="K6" s="94"/>
    </row>
    <row r="7" ht="27.75" customHeight="1" spans="1:11">
      <c r="A7" s="96"/>
      <c r="B7" s="17" t="s">
        <v>128</v>
      </c>
      <c r="C7" s="19" t="s">
        <v>127</v>
      </c>
      <c r="D7" s="16">
        <v>1</v>
      </c>
      <c r="E7" s="29">
        <f>'监控安保设备（拆分2）'!H25</f>
        <v>157970.05875</v>
      </c>
      <c r="F7" s="29">
        <f t="shared" si="0"/>
        <v>157970.05875</v>
      </c>
      <c r="G7" s="72"/>
      <c r="H7" s="77">
        <f>'监控安保设备（拆分2）'!L25</f>
        <v>119906.637047875</v>
      </c>
      <c r="I7" s="78">
        <f t="shared" si="1"/>
        <v>119906.637047875</v>
      </c>
      <c r="J7" s="79">
        <f t="shared" si="2"/>
        <v>0.240953393341224</v>
      </c>
      <c r="K7" s="112"/>
    </row>
    <row r="8" ht="27.75" customHeight="1" spans="1:11">
      <c r="A8" s="96"/>
      <c r="B8" s="17" t="s">
        <v>129</v>
      </c>
      <c r="C8" s="19" t="s">
        <v>127</v>
      </c>
      <c r="D8" s="16">
        <v>1</v>
      </c>
      <c r="E8" s="29">
        <f>'线材（拆分3）'!H19</f>
        <v>93734.017</v>
      </c>
      <c r="F8" s="29">
        <f t="shared" si="0"/>
        <v>93734.017</v>
      </c>
      <c r="G8" s="109"/>
      <c r="H8" s="110">
        <f>'线材（拆分3）'!L19</f>
        <v>59860.2737713</v>
      </c>
      <c r="I8" s="78">
        <f t="shared" si="1"/>
        <v>59860.2737713</v>
      </c>
      <c r="J8" s="79">
        <f t="shared" si="2"/>
        <v>0.361381538024771</v>
      </c>
      <c r="K8" s="111"/>
    </row>
    <row r="9" ht="27.75" customHeight="1" spans="1:11">
      <c r="A9" s="96"/>
      <c r="B9" s="17" t="s">
        <v>130</v>
      </c>
      <c r="C9" s="19" t="s">
        <v>127</v>
      </c>
      <c r="D9" s="16">
        <v>1</v>
      </c>
      <c r="E9" s="29">
        <f>'光纤（拆分4）'!H10</f>
        <v>68783.715</v>
      </c>
      <c r="F9" s="29">
        <f t="shared" si="0"/>
        <v>68783.715</v>
      </c>
      <c r="G9" s="72"/>
      <c r="H9" s="110">
        <f>'光纤（拆分4）'!L10</f>
        <v>50789.1979635</v>
      </c>
      <c r="I9" s="78">
        <f t="shared" si="1"/>
        <v>50789.1979635</v>
      </c>
      <c r="J9" s="79">
        <f t="shared" si="2"/>
        <v>0.261610136011118</v>
      </c>
      <c r="K9" s="95"/>
    </row>
    <row r="10" customHeight="1" spans="1:10">
      <c r="A10" s="65" t="s">
        <v>123</v>
      </c>
      <c r="B10" s="31" t="s">
        <v>124</v>
      </c>
      <c r="C10" s="31"/>
      <c r="D10" s="31"/>
      <c r="E10" s="31"/>
      <c r="F10" s="67">
        <f>SUM(F6:F9)</f>
        <v>464989.7095</v>
      </c>
      <c r="G10" s="72"/>
      <c r="H10" s="88"/>
      <c r="I10" s="89">
        <f>SUM(I6:I9)</f>
        <v>337739.79098455</v>
      </c>
      <c r="J10" s="84"/>
    </row>
    <row r="11" ht="27" customHeight="1" spans="1:7">
      <c r="A11" s="68" t="str">
        <f>"人民币大写："&amp;IF((INT(F10*10)-INT(F10)*10)=0,TEXT(INT(F10),"[DBNum2]G/通用格式")&amp;"元"&amp;IF((INT(F10*100)-INT((F10)*10)*10)=0,"整","零"&amp;TEXT(INT(F10*100)-INT(F10*10)*10,"[DBNum2]G/通用格式")&amp;"分"),TEXT(INT(F10),"[DBNum2]G/通用格式")&amp;"元"&amp;IF((INT(F10*100)-INT((F10)*10)*10)=0,TEXT((INT(F10*10)-INT(F10)*10),"[DBNum2]G/通用格式")&amp;"角整",TEXT((INT(F10*10)-INT(F10)*10),"[DBNum2]G/通用格式")&amp;"角"&amp;TEXT(INT(F10*100)-INT(F10*10)*10,"[DBNum2]G/通用格式")&amp;"分"))</f>
        <v>人民币大写：肆拾陆万肆仟玖佰捌拾玖元柒角整</v>
      </c>
      <c r="B11" s="69"/>
      <c r="C11" s="69"/>
      <c r="D11" s="69"/>
      <c r="E11" s="69"/>
      <c r="F11" s="69"/>
      <c r="G11" s="72"/>
    </row>
    <row r="12" customHeight="1" spans="1:9">
      <c r="A12" s="3"/>
      <c r="B12" s="70"/>
      <c r="G12" s="72"/>
      <c r="I12" s="78">
        <f>F10-I10</f>
        <v>127249.91851545</v>
      </c>
    </row>
    <row r="13" customHeight="1" spans="1:7">
      <c r="A13" s="3"/>
      <c r="G13" s="72"/>
    </row>
    <row r="14" customHeight="1" spans="1:7">
      <c r="A14" s="3"/>
      <c r="F14" s="120">
        <f>F10-投标预算!H53</f>
        <v>52.2233000000124</v>
      </c>
      <c r="G14" s="72"/>
    </row>
    <row r="15" customHeight="1" spans="1:1">
      <c r="A15" s="3"/>
    </row>
    <row r="16" customHeight="1" spans="1:1">
      <c r="A16" s="3"/>
    </row>
  </sheetData>
  <mergeCells count="5">
    <mergeCell ref="A1:F1"/>
    <mergeCell ref="A2:F2"/>
    <mergeCell ref="A3:F3"/>
    <mergeCell ref="A4:F4"/>
    <mergeCell ref="A11:F1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workbookViewId="0">
      <selection activeCell="C19" sqref="C19"/>
    </sheetView>
  </sheetViews>
  <sheetFormatPr defaultColWidth="9" defaultRowHeight="20.1" customHeight="1"/>
  <cols>
    <col min="1" max="1" width="4.75" style="4" customWidth="1"/>
    <col min="2" max="2" width="24.125" style="4" customWidth="1"/>
    <col min="3" max="3" width="18" style="4" customWidth="1"/>
    <col min="4" max="4" width="8.875" style="4" customWidth="1"/>
    <col min="5" max="5" width="4.75" style="4" customWidth="1"/>
    <col min="6" max="6" width="5" style="4" customWidth="1"/>
    <col min="7" max="7" width="10.25" style="4" customWidth="1"/>
    <col min="8" max="9" width="14.75" style="4" customWidth="1"/>
    <col min="10" max="10" width="9" style="4"/>
    <col min="11" max="11" width="9.375" style="4" customWidth="1"/>
    <col min="12" max="12" width="14" style="4" customWidth="1"/>
    <col min="13" max="13" width="8.5" style="4" customWidth="1"/>
    <col min="14" max="16384" width="9" style="4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3.25" customHeight="1" spans="1:9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ht="22.5" customHeight="1" spans="1:9">
      <c r="A3" s="59" t="s">
        <v>131</v>
      </c>
      <c r="B3" s="59"/>
      <c r="C3" s="59"/>
      <c r="D3" s="59"/>
      <c r="E3" s="59"/>
      <c r="F3" s="59"/>
      <c r="G3" s="59"/>
      <c r="H3" s="59"/>
      <c r="I3" s="59"/>
    </row>
    <row r="4" ht="22.5" customHeight="1" spans="1:9">
      <c r="A4" s="5" t="s">
        <v>3</v>
      </c>
      <c r="B4" s="5"/>
      <c r="C4" s="5"/>
      <c r="D4" s="5"/>
      <c r="E4" s="5"/>
      <c r="F4" s="5"/>
      <c r="G4" s="5"/>
      <c r="H4" s="5"/>
      <c r="I4" s="5"/>
    </row>
    <row r="5" ht="28.5" customHeight="1" spans="1:13">
      <c r="A5" s="60" t="s">
        <v>4</v>
      </c>
      <c r="B5" s="61" t="s">
        <v>5</v>
      </c>
      <c r="C5" s="61" t="s">
        <v>6</v>
      </c>
      <c r="D5" s="61" t="s">
        <v>7</v>
      </c>
      <c r="E5" s="61" t="s">
        <v>8</v>
      </c>
      <c r="F5" s="62" t="s">
        <v>9</v>
      </c>
      <c r="G5" s="63" t="s">
        <v>10</v>
      </c>
      <c r="H5" s="64" t="s">
        <v>11</v>
      </c>
      <c r="I5" s="71" t="s">
        <v>132</v>
      </c>
      <c r="J5" s="72"/>
      <c r="K5" s="73" t="s">
        <v>13</v>
      </c>
      <c r="L5" s="74" t="s">
        <v>14</v>
      </c>
      <c r="M5" s="75" t="s">
        <v>15</v>
      </c>
    </row>
    <row r="6" ht="27.75" customHeight="1" spans="1:14">
      <c r="A6" s="96">
        <v>1</v>
      </c>
      <c r="B6" s="17" t="s">
        <v>133</v>
      </c>
      <c r="C6" s="18" t="s">
        <v>23</v>
      </c>
      <c r="D6" s="14" t="s">
        <v>24</v>
      </c>
      <c r="E6" s="19" t="s">
        <v>28</v>
      </c>
      <c r="F6" s="16">
        <v>3</v>
      </c>
      <c r="G6" s="29">
        <v>1800</v>
      </c>
      <c r="H6" s="29">
        <f t="shared" ref="H6:H14" si="0">G6*F6</f>
        <v>5400</v>
      </c>
      <c r="I6" s="107"/>
      <c r="J6" s="72"/>
      <c r="K6" s="77">
        <v>1300</v>
      </c>
      <c r="L6" s="78">
        <f t="shared" ref="L6:L16" si="1">K6*F6</f>
        <v>3900</v>
      </c>
      <c r="M6" s="79">
        <f t="shared" ref="M6:M16" si="2">(G6-K6)/G6</f>
        <v>0.277777777777778</v>
      </c>
      <c r="N6" s="94"/>
    </row>
    <row r="7" ht="27.75" customHeight="1" spans="1:14">
      <c r="A7" s="96">
        <v>2</v>
      </c>
      <c r="B7" s="28" t="s">
        <v>134</v>
      </c>
      <c r="C7" s="19" t="s">
        <v>135</v>
      </c>
      <c r="D7" s="14" t="s">
        <v>19</v>
      </c>
      <c r="E7" s="14" t="s">
        <v>28</v>
      </c>
      <c r="F7" s="16">
        <v>3</v>
      </c>
      <c r="G7" s="29">
        <v>17000</v>
      </c>
      <c r="H7" s="97">
        <f t="shared" si="0"/>
        <v>51000</v>
      </c>
      <c r="I7" s="108"/>
      <c r="J7" s="109"/>
      <c r="K7" s="110">
        <v>11700</v>
      </c>
      <c r="L7" s="78">
        <f t="shared" si="1"/>
        <v>35100</v>
      </c>
      <c r="M7" s="79">
        <f t="shared" si="2"/>
        <v>0.311764705882353</v>
      </c>
      <c r="N7" s="111"/>
    </row>
    <row r="8" ht="27.75" customHeight="1" spans="1:14">
      <c r="A8" s="96">
        <v>3</v>
      </c>
      <c r="B8" s="28" t="s">
        <v>136</v>
      </c>
      <c r="C8" s="18" t="s">
        <v>39</v>
      </c>
      <c r="D8" s="14" t="s">
        <v>40</v>
      </c>
      <c r="E8" s="14" t="s">
        <v>20</v>
      </c>
      <c r="F8" s="16">
        <v>3</v>
      </c>
      <c r="G8" s="29">
        <v>2950</v>
      </c>
      <c r="H8" s="29">
        <f t="shared" si="0"/>
        <v>8850</v>
      </c>
      <c r="I8" s="83"/>
      <c r="J8" s="72"/>
      <c r="K8" s="77">
        <v>1385</v>
      </c>
      <c r="L8" s="78">
        <f t="shared" si="1"/>
        <v>4155</v>
      </c>
      <c r="M8" s="79">
        <f t="shared" si="2"/>
        <v>0.530508474576271</v>
      </c>
      <c r="N8" s="112"/>
    </row>
    <row r="9" customHeight="1" spans="1:14">
      <c r="A9" s="96">
        <v>4</v>
      </c>
      <c r="B9" s="28" t="s">
        <v>137</v>
      </c>
      <c r="C9" s="18" t="s">
        <v>58</v>
      </c>
      <c r="D9" s="14" t="s">
        <v>36</v>
      </c>
      <c r="E9" s="14" t="s">
        <v>28</v>
      </c>
      <c r="F9" s="16">
        <v>3</v>
      </c>
      <c r="G9" s="29">
        <v>3300</v>
      </c>
      <c r="H9" s="29">
        <f t="shared" si="0"/>
        <v>9900</v>
      </c>
      <c r="I9" s="83"/>
      <c r="J9" s="72"/>
      <c r="K9" s="77">
        <v>1900</v>
      </c>
      <c r="L9" s="78">
        <f t="shared" si="1"/>
        <v>5700</v>
      </c>
      <c r="M9" s="79">
        <f t="shared" si="2"/>
        <v>0.424242424242424</v>
      </c>
      <c r="N9" s="94"/>
    </row>
    <row r="10" customHeight="1" spans="1:14">
      <c r="A10" s="96">
        <v>5</v>
      </c>
      <c r="B10" s="104" t="s">
        <v>62</v>
      </c>
      <c r="C10" s="18" t="s">
        <v>63</v>
      </c>
      <c r="D10" s="24" t="s">
        <v>64</v>
      </c>
      <c r="E10" s="105" t="s">
        <v>20</v>
      </c>
      <c r="F10" s="16">
        <v>3</v>
      </c>
      <c r="G10" s="29">
        <v>350</v>
      </c>
      <c r="H10" s="29">
        <f t="shared" si="0"/>
        <v>1050</v>
      </c>
      <c r="I10" s="83"/>
      <c r="J10" s="72"/>
      <c r="K10" s="77">
        <v>165</v>
      </c>
      <c r="L10" s="78">
        <f t="shared" si="1"/>
        <v>495</v>
      </c>
      <c r="M10" s="79">
        <f t="shared" si="2"/>
        <v>0.528571428571429</v>
      </c>
      <c r="N10" s="94"/>
    </row>
    <row r="11" customHeight="1" spans="1:14">
      <c r="A11" s="96">
        <v>6</v>
      </c>
      <c r="B11" s="28" t="s">
        <v>65</v>
      </c>
      <c r="C11" s="18" t="s">
        <v>66</v>
      </c>
      <c r="D11" s="14" t="s">
        <v>36</v>
      </c>
      <c r="E11" s="14" t="s">
        <v>37</v>
      </c>
      <c r="F11" s="16">
        <v>3</v>
      </c>
      <c r="G11" s="29">
        <v>100</v>
      </c>
      <c r="H11" s="29">
        <f t="shared" si="0"/>
        <v>300</v>
      </c>
      <c r="I11" s="83"/>
      <c r="J11" s="117"/>
      <c r="K11" s="77">
        <v>50</v>
      </c>
      <c r="L11" s="78">
        <f t="shared" si="1"/>
        <v>150</v>
      </c>
      <c r="M11" s="79">
        <f t="shared" si="2"/>
        <v>0.5</v>
      </c>
      <c r="N11" s="94"/>
    </row>
    <row r="12" ht="23.25" customHeight="1" spans="1:14">
      <c r="A12" s="96">
        <v>7</v>
      </c>
      <c r="B12" s="28" t="s">
        <v>67</v>
      </c>
      <c r="C12" s="19" t="s">
        <v>68</v>
      </c>
      <c r="D12" s="14" t="s">
        <v>69</v>
      </c>
      <c r="E12" s="16" t="s">
        <v>37</v>
      </c>
      <c r="F12" s="16">
        <v>3</v>
      </c>
      <c r="G12" s="29">
        <v>300</v>
      </c>
      <c r="H12" s="29">
        <f t="shared" si="0"/>
        <v>900</v>
      </c>
      <c r="I12" s="83"/>
      <c r="J12" s="116"/>
      <c r="K12" s="110">
        <v>180</v>
      </c>
      <c r="L12" s="78">
        <f t="shared" si="1"/>
        <v>540</v>
      </c>
      <c r="M12" s="79">
        <f t="shared" si="2"/>
        <v>0.4</v>
      </c>
      <c r="N12" s="80"/>
    </row>
    <row r="13" ht="26.25" customHeight="1" spans="1:14">
      <c r="A13" s="96">
        <v>8</v>
      </c>
      <c r="B13" s="28" t="s">
        <v>70</v>
      </c>
      <c r="C13" s="19" t="s">
        <v>71</v>
      </c>
      <c r="D13" s="14" t="s">
        <v>69</v>
      </c>
      <c r="E13" s="16" t="s">
        <v>37</v>
      </c>
      <c r="F13" s="16">
        <v>3</v>
      </c>
      <c r="G13" s="29">
        <v>250</v>
      </c>
      <c r="H13" s="29">
        <f t="shared" si="0"/>
        <v>750</v>
      </c>
      <c r="I13" s="83"/>
      <c r="J13" s="116"/>
      <c r="K13" s="110">
        <v>110</v>
      </c>
      <c r="L13" s="78">
        <f t="shared" si="1"/>
        <v>330</v>
      </c>
      <c r="M13" s="79">
        <f t="shared" si="2"/>
        <v>0.56</v>
      </c>
      <c r="N13" s="80"/>
    </row>
    <row r="14" customHeight="1" spans="1:14">
      <c r="A14" s="96">
        <v>9</v>
      </c>
      <c r="B14" s="31" t="s">
        <v>72</v>
      </c>
      <c r="C14" s="19" t="s">
        <v>73</v>
      </c>
      <c r="D14" s="14" t="s">
        <v>69</v>
      </c>
      <c r="E14" s="16" t="s">
        <v>37</v>
      </c>
      <c r="F14" s="16">
        <v>3</v>
      </c>
      <c r="G14" s="29">
        <v>200</v>
      </c>
      <c r="H14" s="106">
        <f t="shared" si="0"/>
        <v>600</v>
      </c>
      <c r="I14" s="118"/>
      <c r="J14" s="116"/>
      <c r="K14" s="110">
        <v>140</v>
      </c>
      <c r="L14" s="78">
        <f t="shared" si="1"/>
        <v>420</v>
      </c>
      <c r="M14" s="79">
        <f t="shared" si="2"/>
        <v>0.3</v>
      </c>
      <c r="N14" s="80"/>
    </row>
    <row r="15" s="95" customFormat="1" ht="27.75" customHeight="1" spans="1:13">
      <c r="A15" s="96">
        <v>10</v>
      </c>
      <c r="B15" s="31" t="s">
        <v>138</v>
      </c>
      <c r="C15" s="18" t="s">
        <v>107</v>
      </c>
      <c r="D15" s="18" t="s">
        <v>108</v>
      </c>
      <c r="E15" s="24" t="s">
        <v>28</v>
      </c>
      <c r="F15" s="14">
        <v>1</v>
      </c>
      <c r="G15" s="29">
        <v>50000</v>
      </c>
      <c r="H15" s="29">
        <f>F15*G15</f>
        <v>50000</v>
      </c>
      <c r="I15" s="115"/>
      <c r="J15" s="72"/>
      <c r="K15" s="77">
        <v>40000</v>
      </c>
      <c r="L15" s="78">
        <f t="shared" si="1"/>
        <v>40000</v>
      </c>
      <c r="M15" s="79">
        <f t="shared" si="2"/>
        <v>0.2</v>
      </c>
    </row>
    <row r="16" customHeight="1" spans="1:14">
      <c r="A16" s="96">
        <v>11</v>
      </c>
      <c r="B16" s="31" t="s">
        <v>102</v>
      </c>
      <c r="C16" s="18" t="s">
        <v>103</v>
      </c>
      <c r="D16" s="14" t="s">
        <v>36</v>
      </c>
      <c r="E16" s="14" t="s">
        <v>127</v>
      </c>
      <c r="F16" s="14">
        <v>1</v>
      </c>
      <c r="G16" s="29">
        <v>4000</v>
      </c>
      <c r="H16" s="29">
        <f>F16*G16</f>
        <v>4000</v>
      </c>
      <c r="I16" s="83"/>
      <c r="J16" s="72"/>
      <c r="K16" s="77">
        <v>3000</v>
      </c>
      <c r="L16" s="78">
        <f t="shared" si="1"/>
        <v>3000</v>
      </c>
      <c r="M16" s="79">
        <f t="shared" si="2"/>
        <v>0.25</v>
      </c>
      <c r="N16" s="111"/>
    </row>
    <row r="17" customHeight="1" spans="1:13">
      <c r="A17" s="65" t="s">
        <v>113</v>
      </c>
      <c r="B17" s="31" t="s">
        <v>114</v>
      </c>
      <c r="C17" s="31"/>
      <c r="D17" s="31"/>
      <c r="E17" s="31"/>
      <c r="F17" s="31"/>
      <c r="G17" s="31"/>
      <c r="H17" s="29">
        <f>SUM(H6:H15)</f>
        <v>128750</v>
      </c>
      <c r="I17" s="83"/>
      <c r="J17" s="72"/>
      <c r="K17" s="77"/>
      <c r="L17" s="78">
        <f>SUM(L6:L15)</f>
        <v>90790</v>
      </c>
      <c r="M17" s="84">
        <f t="shared" ref="M17:M18" si="3">(H17-L17)/H17:H17</f>
        <v>0.294834951456311</v>
      </c>
    </row>
    <row r="18" customHeight="1" spans="1:13">
      <c r="A18" s="65" t="s">
        <v>115</v>
      </c>
      <c r="B18" s="31" t="s">
        <v>116</v>
      </c>
      <c r="C18" s="31"/>
      <c r="D18" s="31"/>
      <c r="E18" s="31"/>
      <c r="F18" s="31"/>
      <c r="G18" s="31"/>
      <c r="H18" s="29">
        <f>H17*5%</f>
        <v>6437.5</v>
      </c>
      <c r="I18" s="83"/>
      <c r="J18" s="72"/>
      <c r="K18" s="119"/>
      <c r="L18" s="78">
        <f>H18</f>
        <v>6437.5</v>
      </c>
      <c r="M18" s="84">
        <f t="shared" si="3"/>
        <v>0</v>
      </c>
    </row>
    <row r="19" customHeight="1" spans="1:13">
      <c r="A19" s="65" t="s">
        <v>117</v>
      </c>
      <c r="B19" s="31" t="s">
        <v>122</v>
      </c>
      <c r="C19" s="31"/>
      <c r="D19" s="31"/>
      <c r="E19" s="31"/>
      <c r="F19" s="31"/>
      <c r="G19" s="31"/>
      <c r="H19" s="29">
        <f>SUM(H17:H18)*0.0689</f>
        <v>9314.41875</v>
      </c>
      <c r="I19" s="83"/>
      <c r="J19" s="72"/>
      <c r="K19" s="85"/>
      <c r="L19" s="86">
        <f>H20*0.0689</f>
        <v>9956.182201875</v>
      </c>
      <c r="M19" s="84"/>
    </row>
    <row r="20" customHeight="1" spans="1:13">
      <c r="A20" s="65" t="s">
        <v>119</v>
      </c>
      <c r="B20" s="31" t="s">
        <v>124</v>
      </c>
      <c r="C20" s="31"/>
      <c r="D20" s="31"/>
      <c r="E20" s="31"/>
      <c r="F20" s="31"/>
      <c r="G20" s="31"/>
      <c r="H20" s="67">
        <f>SUM(H17:H19)</f>
        <v>144501.91875</v>
      </c>
      <c r="I20" s="87"/>
      <c r="J20" s="72"/>
      <c r="K20" s="88"/>
      <c r="L20" s="89">
        <f>SUM(L17:L19)</f>
        <v>107183.682201875</v>
      </c>
      <c r="M20" s="84">
        <f>(H20-L20)/H20:H20</f>
        <v>0.258254263133271</v>
      </c>
    </row>
    <row r="21" ht="27" customHeight="1" spans="1:10">
      <c r="A21" s="68" t="str">
        <f>"人民币大写："&amp;IF((INT(H20*10)-INT(H20)*10)=0,TEXT(INT(H20),"[DBNum2]G/通用格式")&amp;"元"&amp;IF((INT(H20*100)-INT((H20)*10)*10)=0,"整","零"&amp;TEXT(INT(H20*100)-INT(H20*10)*10,"[DBNum2]G/通用格式")&amp;"分"),TEXT(INT(H20),"[DBNum2]G/通用格式")&amp;"元"&amp;IF((INT(H20*100)-INT((H20)*10)*10)=0,TEXT((INT(H20*10)-INT(H20)*10),"[DBNum2]G/通用格式")&amp;"角整",TEXT((INT(H20*10)-INT(H20)*10),"[DBNum2]G/通用格式")&amp;"角"&amp;TEXT(INT(H20*100)-INT(H20*10)*10,"[DBNum2]G/通用格式")&amp;"分"))</f>
        <v>人民币大写：壹拾肆万肆仟伍佰零壹元玖角壹分</v>
      </c>
      <c r="B21" s="69"/>
      <c r="C21" s="69"/>
      <c r="D21" s="69"/>
      <c r="E21" s="69"/>
      <c r="F21" s="69"/>
      <c r="G21" s="69"/>
      <c r="H21" s="69"/>
      <c r="I21" s="90"/>
      <c r="J21" s="72"/>
    </row>
    <row r="22" customHeight="1" spans="1:12">
      <c r="A22" s="3"/>
      <c r="B22" s="70"/>
      <c r="J22" s="72"/>
      <c r="L22" s="78">
        <f>H20-L20</f>
        <v>37318.236548125</v>
      </c>
    </row>
    <row r="23" customHeight="1" spans="1:10">
      <c r="A23" s="3"/>
      <c r="J23" s="72"/>
    </row>
    <row r="24" customHeight="1" spans="1:10">
      <c r="A24" s="3"/>
      <c r="J24" s="72"/>
    </row>
    <row r="25" customHeight="1" spans="1:1">
      <c r="A25" s="3"/>
    </row>
    <row r="26" customHeight="1" spans="1:1">
      <c r="A26" s="3"/>
    </row>
  </sheetData>
  <mergeCells count="5">
    <mergeCell ref="A1:I1"/>
    <mergeCell ref="A2:I2"/>
    <mergeCell ref="A3:I3"/>
    <mergeCell ref="A4:I4"/>
    <mergeCell ref="A21:H21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workbookViewId="0">
      <selection activeCell="O6" sqref="O6"/>
    </sheetView>
  </sheetViews>
  <sheetFormatPr defaultColWidth="9" defaultRowHeight="20.1" customHeight="1"/>
  <cols>
    <col min="1" max="1" width="4.75" style="4" customWidth="1"/>
    <col min="2" max="2" width="21.375" style="4" customWidth="1"/>
    <col min="3" max="3" width="14.75" style="4" customWidth="1"/>
    <col min="4" max="4" width="8.875" style="4" customWidth="1"/>
    <col min="5" max="5" width="4.75" style="4" customWidth="1"/>
    <col min="6" max="6" width="5" style="4" customWidth="1"/>
    <col min="7" max="7" width="10.25" style="4" customWidth="1"/>
    <col min="8" max="8" width="14.75" style="4" customWidth="1"/>
    <col min="9" max="9" width="10.125" style="4" customWidth="1"/>
    <col min="10" max="10" width="9" style="4"/>
    <col min="11" max="11" width="9.375" style="4" customWidth="1"/>
    <col min="12" max="12" width="14" style="4" customWidth="1"/>
    <col min="13" max="13" width="8.5" style="4" customWidth="1"/>
    <col min="14" max="16384" width="9" style="4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7.75" customHeight="1" spans="1:9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ht="22.5" customHeight="1" spans="1:9">
      <c r="A3" s="59" t="s">
        <v>139</v>
      </c>
      <c r="B3" s="59"/>
      <c r="C3" s="59"/>
      <c r="D3" s="59"/>
      <c r="E3" s="59"/>
      <c r="F3" s="59"/>
      <c r="G3" s="59"/>
      <c r="H3" s="59"/>
      <c r="I3" s="59"/>
    </row>
    <row r="4" ht="22.5" customHeight="1" spans="1:9">
      <c r="A4" s="5" t="s">
        <v>140</v>
      </c>
      <c r="B4" s="5"/>
      <c r="C4" s="5"/>
      <c r="D4" s="5"/>
      <c r="E4" s="5"/>
      <c r="F4" s="5"/>
      <c r="G4" s="5"/>
      <c r="H4" s="5"/>
      <c r="I4" s="5"/>
    </row>
    <row r="5" ht="28.5" customHeight="1" spans="1:13">
      <c r="A5" s="60" t="s">
        <v>4</v>
      </c>
      <c r="B5" s="61" t="s">
        <v>5</v>
      </c>
      <c r="C5" s="61" t="s">
        <v>6</v>
      </c>
      <c r="D5" s="61" t="s">
        <v>7</v>
      </c>
      <c r="E5" s="61" t="s">
        <v>8</v>
      </c>
      <c r="F5" s="62" t="s">
        <v>9</v>
      </c>
      <c r="G5" s="63" t="s">
        <v>10</v>
      </c>
      <c r="H5" s="64" t="s">
        <v>11</v>
      </c>
      <c r="I5" s="71" t="s">
        <v>132</v>
      </c>
      <c r="J5" s="72"/>
      <c r="K5" s="73" t="s">
        <v>13</v>
      </c>
      <c r="L5" s="74" t="s">
        <v>14</v>
      </c>
      <c r="M5" s="75" t="s">
        <v>15</v>
      </c>
    </row>
    <row r="6" ht="27.75" customHeight="1" spans="1:14">
      <c r="A6" s="96">
        <v>1</v>
      </c>
      <c r="B6" s="17" t="s">
        <v>141</v>
      </c>
      <c r="C6" s="18" t="s">
        <v>142</v>
      </c>
      <c r="D6" s="14" t="s">
        <v>19</v>
      </c>
      <c r="E6" s="19" t="s">
        <v>28</v>
      </c>
      <c r="F6" s="16">
        <v>3</v>
      </c>
      <c r="G6" s="29">
        <v>1800</v>
      </c>
      <c r="H6" s="29">
        <f>G6*F6</f>
        <v>5400</v>
      </c>
      <c r="I6" s="107"/>
      <c r="J6" s="72"/>
      <c r="K6" s="77">
        <v>1300</v>
      </c>
      <c r="L6" s="78">
        <f>K6*F6</f>
        <v>3900</v>
      </c>
      <c r="M6" s="79">
        <f t="shared" ref="M6:M14" si="0">(G6-K6)/G6</f>
        <v>0.277777777777778</v>
      </c>
      <c r="N6" s="94"/>
    </row>
    <row r="7" ht="27.75" customHeight="1" spans="1:14">
      <c r="A7" s="96">
        <v>2</v>
      </c>
      <c r="B7" s="28" t="s">
        <v>143</v>
      </c>
      <c r="C7" s="19" t="s">
        <v>144</v>
      </c>
      <c r="D7" s="14" t="s">
        <v>19</v>
      </c>
      <c r="E7" s="14" t="s">
        <v>28</v>
      </c>
      <c r="F7" s="16">
        <v>3</v>
      </c>
      <c r="G7" s="29">
        <v>17000</v>
      </c>
      <c r="H7" s="97">
        <f t="shared" ref="H7:H19" si="1">G7*F7</f>
        <v>51000</v>
      </c>
      <c r="I7" s="108"/>
      <c r="J7" s="109"/>
      <c r="K7" s="110">
        <v>11700</v>
      </c>
      <c r="L7" s="78">
        <f t="shared" ref="L7:L14" si="2">K7*F7</f>
        <v>35100</v>
      </c>
      <c r="M7" s="79">
        <f t="shared" si="0"/>
        <v>0.311764705882353</v>
      </c>
      <c r="N7" s="111"/>
    </row>
    <row r="8" ht="27.75" customHeight="1" spans="1:14">
      <c r="A8" s="96">
        <v>3</v>
      </c>
      <c r="B8" s="28" t="s">
        <v>145</v>
      </c>
      <c r="C8" s="18" t="s">
        <v>146</v>
      </c>
      <c r="D8" s="14" t="s">
        <v>40</v>
      </c>
      <c r="E8" s="14" t="s">
        <v>20</v>
      </c>
      <c r="F8" s="16">
        <v>3</v>
      </c>
      <c r="G8" s="29">
        <v>850</v>
      </c>
      <c r="H8" s="29">
        <f t="shared" si="1"/>
        <v>2550</v>
      </c>
      <c r="I8" s="83"/>
      <c r="J8" s="72"/>
      <c r="K8" s="77">
        <v>350</v>
      </c>
      <c r="L8" s="78">
        <f t="shared" si="2"/>
        <v>1050</v>
      </c>
      <c r="M8" s="79">
        <f t="shared" si="0"/>
        <v>0.588235294117647</v>
      </c>
      <c r="N8" s="112"/>
    </row>
    <row r="9" ht="27.75" customHeight="1" spans="1:14">
      <c r="A9" s="96">
        <v>4</v>
      </c>
      <c r="B9" s="98" t="s">
        <v>147</v>
      </c>
      <c r="C9" s="24" t="s">
        <v>42</v>
      </c>
      <c r="D9" s="99" t="s">
        <v>43</v>
      </c>
      <c r="E9" s="14" t="s">
        <v>44</v>
      </c>
      <c r="F9" s="16">
        <v>3</v>
      </c>
      <c r="G9" s="29">
        <v>2100</v>
      </c>
      <c r="H9" s="29">
        <f t="shared" si="1"/>
        <v>6300</v>
      </c>
      <c r="I9" s="113"/>
      <c r="J9" s="72"/>
      <c r="K9" s="77">
        <v>1000</v>
      </c>
      <c r="L9" s="78">
        <f t="shared" si="2"/>
        <v>3000</v>
      </c>
      <c r="M9" s="79">
        <f t="shared" si="0"/>
        <v>0.523809523809524</v>
      </c>
      <c r="N9" s="114"/>
    </row>
    <row r="10" s="94" customFormat="1" ht="27.75" customHeight="1" spans="1:13">
      <c r="A10" s="96">
        <v>5</v>
      </c>
      <c r="B10" s="28" t="s">
        <v>46</v>
      </c>
      <c r="C10" s="100" t="s">
        <v>47</v>
      </c>
      <c r="D10" s="14" t="s">
        <v>48</v>
      </c>
      <c r="E10" s="14" t="s">
        <v>20</v>
      </c>
      <c r="F10" s="16">
        <v>0</v>
      </c>
      <c r="G10" s="29">
        <v>8500</v>
      </c>
      <c r="H10" s="29">
        <f t="shared" si="1"/>
        <v>0</v>
      </c>
      <c r="I10" s="115"/>
      <c r="J10" s="72"/>
      <c r="K10" s="77">
        <v>5500</v>
      </c>
      <c r="L10" s="78">
        <f t="shared" si="2"/>
        <v>0</v>
      </c>
      <c r="M10" s="79">
        <f t="shared" si="0"/>
        <v>0.352941176470588</v>
      </c>
    </row>
    <row r="11" s="95" customFormat="1" ht="27.75" customHeight="1" spans="1:14">
      <c r="A11" s="96">
        <v>6</v>
      </c>
      <c r="B11" s="31" t="s">
        <v>50</v>
      </c>
      <c r="C11" s="18" t="s">
        <v>51</v>
      </c>
      <c r="D11" s="99" t="s">
        <v>52</v>
      </c>
      <c r="E11" s="101" t="s">
        <v>53</v>
      </c>
      <c r="F11" s="102">
        <v>0</v>
      </c>
      <c r="G11" s="29">
        <v>1000</v>
      </c>
      <c r="H11" s="29">
        <f t="shared" si="1"/>
        <v>0</v>
      </c>
      <c r="I11" s="115"/>
      <c r="J11" s="72"/>
      <c r="K11" s="77">
        <v>800</v>
      </c>
      <c r="L11" s="78">
        <f t="shared" si="2"/>
        <v>0</v>
      </c>
      <c r="M11" s="79">
        <f t="shared" si="0"/>
        <v>0.2</v>
      </c>
      <c r="N11" s="111"/>
    </row>
    <row r="12" ht="23.25" customHeight="1" spans="1:14">
      <c r="A12" s="96">
        <v>7</v>
      </c>
      <c r="B12" s="103" t="s">
        <v>55</v>
      </c>
      <c r="C12" s="18" t="s">
        <v>56</v>
      </c>
      <c r="D12" s="14" t="s">
        <v>36</v>
      </c>
      <c r="E12" s="14" t="s">
        <v>37</v>
      </c>
      <c r="F12" s="16">
        <v>3</v>
      </c>
      <c r="G12" s="29">
        <v>250</v>
      </c>
      <c r="H12" s="29">
        <f t="shared" si="1"/>
        <v>750</v>
      </c>
      <c r="I12" s="83"/>
      <c r="J12" s="116"/>
      <c r="K12" s="77">
        <v>250</v>
      </c>
      <c r="L12" s="78">
        <f t="shared" si="2"/>
        <v>750</v>
      </c>
      <c r="M12" s="79">
        <f t="shared" si="0"/>
        <v>0</v>
      </c>
      <c r="N12" s="94"/>
    </row>
    <row r="13" customHeight="1" spans="1:14">
      <c r="A13" s="96">
        <v>8</v>
      </c>
      <c r="B13" s="28" t="s">
        <v>57</v>
      </c>
      <c r="C13" s="18" t="s">
        <v>58</v>
      </c>
      <c r="D13" s="14" t="s">
        <v>36</v>
      </c>
      <c r="E13" s="14" t="s">
        <v>28</v>
      </c>
      <c r="F13" s="16">
        <v>3</v>
      </c>
      <c r="G13" s="29">
        <v>2800</v>
      </c>
      <c r="H13" s="29">
        <f t="shared" si="1"/>
        <v>8400</v>
      </c>
      <c r="I13" s="83"/>
      <c r="J13" s="72"/>
      <c r="K13" s="77">
        <v>1500</v>
      </c>
      <c r="L13" s="78">
        <f t="shared" si="2"/>
        <v>4500</v>
      </c>
      <c r="M13" s="79">
        <f t="shared" si="0"/>
        <v>0.464285714285714</v>
      </c>
      <c r="N13" s="94"/>
    </row>
    <row r="14" customHeight="1" spans="1:14">
      <c r="A14" s="96">
        <v>9</v>
      </c>
      <c r="B14" s="28" t="s">
        <v>59</v>
      </c>
      <c r="C14" s="18" t="s">
        <v>58</v>
      </c>
      <c r="D14" s="14" t="s">
        <v>36</v>
      </c>
      <c r="E14" s="14" t="s">
        <v>28</v>
      </c>
      <c r="F14" s="16">
        <v>3</v>
      </c>
      <c r="G14" s="29">
        <v>250</v>
      </c>
      <c r="H14" s="29">
        <f t="shared" si="1"/>
        <v>750</v>
      </c>
      <c r="I14" s="83"/>
      <c r="J14" s="72"/>
      <c r="K14" s="77">
        <v>150</v>
      </c>
      <c r="L14" s="78">
        <f t="shared" si="2"/>
        <v>450</v>
      </c>
      <c r="M14" s="79">
        <f t="shared" si="0"/>
        <v>0.4</v>
      </c>
      <c r="N14" s="94"/>
    </row>
    <row r="15" customHeight="1" spans="1:14">
      <c r="A15" s="96">
        <v>10</v>
      </c>
      <c r="B15" s="104" t="s">
        <v>62</v>
      </c>
      <c r="C15" s="18" t="s">
        <v>63</v>
      </c>
      <c r="D15" s="24" t="s">
        <v>64</v>
      </c>
      <c r="E15" s="105" t="s">
        <v>20</v>
      </c>
      <c r="F15" s="16">
        <v>3</v>
      </c>
      <c r="G15" s="29">
        <v>350</v>
      </c>
      <c r="H15" s="29">
        <f t="shared" si="1"/>
        <v>1050</v>
      </c>
      <c r="I15" s="83"/>
      <c r="J15" s="72"/>
      <c r="K15" s="77">
        <v>165</v>
      </c>
      <c r="L15" s="78">
        <f t="shared" ref="L15:L21" si="3">K15*F15</f>
        <v>495</v>
      </c>
      <c r="M15" s="79">
        <f t="shared" ref="M15:M21" si="4">(G15-K15)/G15</f>
        <v>0.528571428571429</v>
      </c>
      <c r="N15" s="94"/>
    </row>
    <row r="16" customHeight="1" spans="1:14">
      <c r="A16" s="96">
        <v>11</v>
      </c>
      <c r="B16" s="28" t="s">
        <v>65</v>
      </c>
      <c r="C16" s="18" t="s">
        <v>66</v>
      </c>
      <c r="D16" s="14" t="s">
        <v>36</v>
      </c>
      <c r="E16" s="14" t="s">
        <v>37</v>
      </c>
      <c r="F16" s="16">
        <v>3</v>
      </c>
      <c r="G16" s="29">
        <v>100</v>
      </c>
      <c r="H16" s="29">
        <f t="shared" si="1"/>
        <v>300</v>
      </c>
      <c r="I16" s="83"/>
      <c r="J16" s="117"/>
      <c r="K16" s="77">
        <v>50</v>
      </c>
      <c r="L16" s="78">
        <f t="shared" si="3"/>
        <v>150</v>
      </c>
      <c r="M16" s="79">
        <f t="shared" si="4"/>
        <v>0.5</v>
      </c>
      <c r="N16" s="94"/>
    </row>
    <row r="17" ht="29.25" customHeight="1" spans="1:14">
      <c r="A17" s="96">
        <v>12</v>
      </c>
      <c r="B17" s="28" t="s">
        <v>67</v>
      </c>
      <c r="C17" s="19" t="s">
        <v>68</v>
      </c>
      <c r="D17" s="14" t="s">
        <v>69</v>
      </c>
      <c r="E17" s="16" t="s">
        <v>37</v>
      </c>
      <c r="F17" s="16">
        <v>3</v>
      </c>
      <c r="G17" s="29">
        <v>300</v>
      </c>
      <c r="H17" s="29">
        <f t="shared" si="1"/>
        <v>900</v>
      </c>
      <c r="I17" s="83"/>
      <c r="J17" s="116"/>
      <c r="K17" s="110">
        <v>180</v>
      </c>
      <c r="L17" s="78">
        <f t="shared" si="3"/>
        <v>540</v>
      </c>
      <c r="M17" s="79">
        <f t="shared" si="4"/>
        <v>0.4</v>
      </c>
      <c r="N17" s="80"/>
    </row>
    <row r="18" ht="26.25" customHeight="1" spans="1:14">
      <c r="A18" s="96">
        <v>13</v>
      </c>
      <c r="B18" s="28" t="s">
        <v>70</v>
      </c>
      <c r="C18" s="19" t="s">
        <v>71</v>
      </c>
      <c r="D18" s="14" t="s">
        <v>69</v>
      </c>
      <c r="E18" s="16" t="s">
        <v>37</v>
      </c>
      <c r="F18" s="16">
        <v>3</v>
      </c>
      <c r="G18" s="29">
        <v>250</v>
      </c>
      <c r="H18" s="29">
        <f t="shared" si="1"/>
        <v>750</v>
      </c>
      <c r="I18" s="83"/>
      <c r="J18" s="116"/>
      <c r="K18" s="110">
        <v>110</v>
      </c>
      <c r="L18" s="78">
        <f t="shared" si="3"/>
        <v>330</v>
      </c>
      <c r="M18" s="79">
        <f t="shared" si="4"/>
        <v>0.56</v>
      </c>
      <c r="N18" s="80"/>
    </row>
    <row r="19" customHeight="1" spans="1:14">
      <c r="A19" s="96">
        <v>14</v>
      </c>
      <c r="B19" s="31" t="s">
        <v>72</v>
      </c>
      <c r="C19" s="19" t="s">
        <v>73</v>
      </c>
      <c r="D19" s="14" t="s">
        <v>69</v>
      </c>
      <c r="E19" s="16" t="s">
        <v>37</v>
      </c>
      <c r="F19" s="16">
        <v>3</v>
      </c>
      <c r="G19" s="29">
        <v>200</v>
      </c>
      <c r="H19" s="106">
        <f t="shared" si="1"/>
        <v>600</v>
      </c>
      <c r="I19" s="118"/>
      <c r="J19" s="116"/>
      <c r="K19" s="110">
        <v>140</v>
      </c>
      <c r="L19" s="78">
        <f t="shared" si="3"/>
        <v>420</v>
      </c>
      <c r="M19" s="79">
        <f t="shared" si="4"/>
        <v>0.3</v>
      </c>
      <c r="N19" s="80"/>
    </row>
    <row r="20" s="95" customFormat="1" ht="27.75" customHeight="1" spans="1:13">
      <c r="A20" s="96">
        <v>15</v>
      </c>
      <c r="B20" s="31" t="s">
        <v>148</v>
      </c>
      <c r="C20" s="24" t="s">
        <v>58</v>
      </c>
      <c r="D20" s="14" t="s">
        <v>36</v>
      </c>
      <c r="E20" s="24" t="s">
        <v>28</v>
      </c>
      <c r="F20" s="14">
        <v>1</v>
      </c>
      <c r="G20" s="29">
        <v>58000</v>
      </c>
      <c r="H20" s="29">
        <f>F20*G20</f>
        <v>58000</v>
      </c>
      <c r="I20" s="115"/>
      <c r="J20" s="72"/>
      <c r="K20" s="77">
        <v>48300</v>
      </c>
      <c r="L20" s="78">
        <f t="shared" si="3"/>
        <v>48300</v>
      </c>
      <c r="M20" s="79">
        <f t="shared" si="4"/>
        <v>0.167241379310345</v>
      </c>
    </row>
    <row r="21" customHeight="1" spans="1:14">
      <c r="A21" s="96">
        <v>16</v>
      </c>
      <c r="B21" s="31" t="s">
        <v>102</v>
      </c>
      <c r="C21" s="18" t="s">
        <v>103</v>
      </c>
      <c r="D21" s="14" t="s">
        <v>36</v>
      </c>
      <c r="E21" s="14" t="s">
        <v>127</v>
      </c>
      <c r="F21" s="14">
        <v>1</v>
      </c>
      <c r="G21" s="29">
        <v>4000</v>
      </c>
      <c r="H21" s="29">
        <f>F21*G21</f>
        <v>4000</v>
      </c>
      <c r="I21" s="83"/>
      <c r="J21" s="72"/>
      <c r="K21" s="77">
        <v>3000</v>
      </c>
      <c r="L21" s="78">
        <f t="shared" si="3"/>
        <v>3000</v>
      </c>
      <c r="M21" s="79">
        <f t="shared" si="4"/>
        <v>0.25</v>
      </c>
      <c r="N21" s="111"/>
    </row>
    <row r="22" customHeight="1" spans="1:13">
      <c r="A22" s="65" t="s">
        <v>113</v>
      </c>
      <c r="B22" s="31" t="s">
        <v>114</v>
      </c>
      <c r="C22" s="31"/>
      <c r="D22" s="31"/>
      <c r="E22" s="31"/>
      <c r="F22" s="31"/>
      <c r="G22" s="31"/>
      <c r="H22" s="29">
        <f>SUM(H6:H21)</f>
        <v>140750</v>
      </c>
      <c r="I22" s="83"/>
      <c r="J22" s="72"/>
      <c r="K22" s="77"/>
      <c r="L22" s="78">
        <f>SUM(L6:L21)</f>
        <v>101985</v>
      </c>
      <c r="M22" s="84">
        <f t="shared" ref="M22:M23" si="5">(H22-L22)/H22:H22</f>
        <v>0.275417406749556</v>
      </c>
    </row>
    <row r="23" customHeight="1" spans="1:13">
      <c r="A23" s="65" t="s">
        <v>115</v>
      </c>
      <c r="B23" s="31" t="s">
        <v>116</v>
      </c>
      <c r="C23" s="31"/>
      <c r="D23" s="31"/>
      <c r="E23" s="31"/>
      <c r="F23" s="31"/>
      <c r="G23" s="31"/>
      <c r="H23" s="29">
        <f>H22*5%</f>
        <v>7037.5</v>
      </c>
      <c r="I23" s="83"/>
      <c r="J23" s="72"/>
      <c r="K23" s="119"/>
      <c r="L23" s="78">
        <f>H23</f>
        <v>7037.5</v>
      </c>
      <c r="M23" s="84">
        <f t="shared" si="5"/>
        <v>0</v>
      </c>
    </row>
    <row r="24" customHeight="1" spans="1:13">
      <c r="A24" s="65" t="s">
        <v>117</v>
      </c>
      <c r="B24" s="31" t="s">
        <v>122</v>
      </c>
      <c r="C24" s="31"/>
      <c r="D24" s="31"/>
      <c r="E24" s="31"/>
      <c r="F24" s="31"/>
      <c r="G24" s="31"/>
      <c r="H24" s="29">
        <f>SUM(H22:H23)*0.0689</f>
        <v>10182.55875</v>
      </c>
      <c r="I24" s="83"/>
      <c r="J24" s="72"/>
      <c r="K24" s="85"/>
      <c r="L24" s="86">
        <f>H25*0.0689</f>
        <v>10884.137047875</v>
      </c>
      <c r="M24" s="84"/>
    </row>
    <row r="25" customHeight="1" spans="1:13">
      <c r="A25" s="65" t="s">
        <v>119</v>
      </c>
      <c r="B25" s="31" t="s">
        <v>124</v>
      </c>
      <c r="C25" s="31"/>
      <c r="D25" s="31"/>
      <c r="E25" s="31"/>
      <c r="F25" s="31"/>
      <c r="G25" s="31"/>
      <c r="H25" s="67">
        <f>SUM(H22:H24)</f>
        <v>157970.05875</v>
      </c>
      <c r="I25" s="87"/>
      <c r="J25" s="72"/>
      <c r="K25" s="88"/>
      <c r="L25" s="89">
        <f>SUM(L22:L24)</f>
        <v>119906.637047875</v>
      </c>
      <c r="M25" s="84">
        <f>(H25-L25)/H25:H25</f>
        <v>0.240953393341224</v>
      </c>
    </row>
    <row r="26" ht="27" customHeight="1" spans="1:10">
      <c r="A26" s="68" t="str">
        <f>"人民币大写："&amp;IF((INT(H25*10)-INT(H25)*10)=0,TEXT(INT(H25),"[DBNum2]G/通用格式")&amp;"元"&amp;IF((INT(H25*100)-INT((H25)*10)*10)=0,"整","零"&amp;TEXT(INT(H25*100)-INT(H25*10)*10,"[DBNum2]G/通用格式")&amp;"分"),TEXT(INT(H25),"[DBNum2]G/通用格式")&amp;"元"&amp;IF((INT(H25*100)-INT((H25)*10)*10)=0,TEXT((INT(H25*10)-INT(H25)*10),"[DBNum2]G/通用格式")&amp;"角整",TEXT((INT(H25*10)-INT(H25)*10),"[DBNum2]G/通用格式")&amp;"角"&amp;TEXT(INT(H25*100)-INT(H25*10)*10,"[DBNum2]G/通用格式")&amp;"分"))</f>
        <v>人民币大写：壹拾伍万柒仟玖佰柒拾元零伍分</v>
      </c>
      <c r="B26" s="69"/>
      <c r="C26" s="69"/>
      <c r="D26" s="69"/>
      <c r="E26" s="69"/>
      <c r="F26" s="69"/>
      <c r="G26" s="69"/>
      <c r="H26" s="69"/>
      <c r="I26" s="90"/>
      <c r="J26" s="72"/>
    </row>
    <row r="27" customHeight="1" spans="1:12">
      <c r="A27" s="3"/>
      <c r="B27" s="70"/>
      <c r="J27" s="72"/>
      <c r="L27" s="78">
        <f>H25-L25</f>
        <v>38063.421702125</v>
      </c>
    </row>
    <row r="28" customHeight="1" spans="1:10">
      <c r="A28" s="3"/>
      <c r="J28" s="72"/>
    </row>
    <row r="29" customHeight="1" spans="1:10">
      <c r="A29" s="3"/>
      <c r="J29" s="72"/>
    </row>
    <row r="30" customHeight="1" spans="1:1">
      <c r="A30" s="3"/>
    </row>
    <row r="31" customHeight="1" spans="1:1">
      <c r="A31" s="3"/>
    </row>
  </sheetData>
  <mergeCells count="5">
    <mergeCell ref="A1:I1"/>
    <mergeCell ref="A2:I2"/>
    <mergeCell ref="A3:I3"/>
    <mergeCell ref="A4:I4"/>
    <mergeCell ref="A26:H26"/>
  </mergeCells>
  <pageMargins left="0.699305555555556" right="0.699305555555556" top="0.75" bottom="0.75" header="0.3" footer="0.3"/>
  <pageSetup paperSize="9" orientation="portrait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workbookViewId="0">
      <selection activeCell="A3" sqref="A3:I3"/>
    </sheetView>
  </sheetViews>
  <sheetFormatPr defaultColWidth="9" defaultRowHeight="20.1" customHeight="1"/>
  <cols>
    <col min="1" max="1" width="4.75" style="4" customWidth="1"/>
    <col min="2" max="2" width="21.375" style="4" customWidth="1"/>
    <col min="3" max="3" width="14.75" style="4" customWidth="1"/>
    <col min="4" max="4" width="8.875" style="4" customWidth="1"/>
    <col min="5" max="5" width="4.75" style="4" customWidth="1"/>
    <col min="6" max="6" width="5" style="4" customWidth="1"/>
    <col min="7" max="7" width="10.25" style="4" customWidth="1"/>
    <col min="8" max="8" width="14.75" style="4" customWidth="1"/>
    <col min="9" max="9" width="8" style="4" customWidth="1"/>
    <col min="10" max="10" width="9" style="4"/>
    <col min="11" max="11" width="9.375" style="4" customWidth="1"/>
    <col min="12" max="12" width="14" style="4" customWidth="1"/>
    <col min="13" max="13" width="8.5" style="4" customWidth="1"/>
    <col min="14" max="16384" width="9" style="4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7.75" customHeight="1" spans="1:9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ht="22.5" customHeight="1" spans="1:9">
      <c r="A3" s="59" t="s">
        <v>149</v>
      </c>
      <c r="B3" s="59"/>
      <c r="C3" s="59"/>
      <c r="D3" s="59"/>
      <c r="E3" s="59"/>
      <c r="F3" s="59"/>
      <c r="G3" s="59"/>
      <c r="H3" s="59"/>
      <c r="I3" s="59"/>
    </row>
    <row r="4" ht="22.5" customHeight="1" spans="1:9">
      <c r="A4" s="5" t="s">
        <v>3</v>
      </c>
      <c r="B4" s="5"/>
      <c r="C4" s="5"/>
      <c r="D4" s="5"/>
      <c r="E4" s="5"/>
      <c r="F4" s="5"/>
      <c r="G4" s="5"/>
      <c r="H4" s="5"/>
      <c r="I4" s="5"/>
    </row>
    <row r="5" ht="28.5" customHeight="1" spans="1:13">
      <c r="A5" s="60" t="s">
        <v>4</v>
      </c>
      <c r="B5" s="61" t="s">
        <v>5</v>
      </c>
      <c r="C5" s="61" t="s">
        <v>6</v>
      </c>
      <c r="D5" s="61" t="s">
        <v>7</v>
      </c>
      <c r="E5" s="61" t="s">
        <v>8</v>
      </c>
      <c r="F5" s="62" t="s">
        <v>9</v>
      </c>
      <c r="G5" s="63" t="s">
        <v>10</v>
      </c>
      <c r="H5" s="64" t="s">
        <v>11</v>
      </c>
      <c r="I5" s="71" t="s">
        <v>132</v>
      </c>
      <c r="J5" s="72"/>
      <c r="K5" s="73" t="s">
        <v>13</v>
      </c>
      <c r="L5" s="74" t="s">
        <v>14</v>
      </c>
      <c r="M5" s="75" t="s">
        <v>15</v>
      </c>
    </row>
    <row r="6" customHeight="1" spans="1:14">
      <c r="A6" s="65">
        <v>1</v>
      </c>
      <c r="B6" s="66" t="s">
        <v>75</v>
      </c>
      <c r="C6" s="18" t="s">
        <v>76</v>
      </c>
      <c r="D6" s="14" t="s">
        <v>36</v>
      </c>
      <c r="E6" s="14" t="s">
        <v>77</v>
      </c>
      <c r="F6" s="14">
        <v>1000</v>
      </c>
      <c r="G6" s="91">
        <v>4.8</v>
      </c>
      <c r="H6" s="26">
        <f t="shared" ref="H6:H14" si="0">F6*G6</f>
        <v>4800</v>
      </c>
      <c r="I6" s="76"/>
      <c r="J6" s="72"/>
      <c r="K6" s="77">
        <v>3.8</v>
      </c>
      <c r="L6" s="78">
        <f>K6*F6</f>
        <v>3800</v>
      </c>
      <c r="M6" s="79">
        <f t="shared" ref="M6:M14" si="1">(G6-K6)/G6</f>
        <v>0.208333333333333</v>
      </c>
      <c r="N6" s="80"/>
    </row>
    <row r="7" customHeight="1" spans="1:14">
      <c r="A7" s="65">
        <v>2</v>
      </c>
      <c r="B7" s="66" t="s">
        <v>78</v>
      </c>
      <c r="C7" s="18" t="s">
        <v>79</v>
      </c>
      <c r="D7" s="14" t="s">
        <v>36</v>
      </c>
      <c r="E7" s="14" t="s">
        <v>77</v>
      </c>
      <c r="F7" s="14">
        <v>5000</v>
      </c>
      <c r="G7" s="26">
        <v>2.5</v>
      </c>
      <c r="H7" s="26">
        <f t="shared" si="0"/>
        <v>12500</v>
      </c>
      <c r="I7" s="76"/>
      <c r="J7" s="72"/>
      <c r="K7" s="77">
        <v>1.14</v>
      </c>
      <c r="L7" s="78">
        <f t="shared" ref="L7:L14" si="2">K7*F7</f>
        <v>5700</v>
      </c>
      <c r="M7" s="79">
        <f t="shared" si="1"/>
        <v>0.544</v>
      </c>
      <c r="N7" s="80"/>
    </row>
    <row r="8" customHeight="1" spans="1:14">
      <c r="A8" s="65">
        <v>3</v>
      </c>
      <c r="B8" s="66" t="s">
        <v>80</v>
      </c>
      <c r="C8" s="18" t="s">
        <v>81</v>
      </c>
      <c r="D8" s="14" t="s">
        <v>36</v>
      </c>
      <c r="E8" s="14" t="s">
        <v>77</v>
      </c>
      <c r="F8" s="14">
        <v>50</v>
      </c>
      <c r="G8" s="26">
        <v>1.8</v>
      </c>
      <c r="H8" s="26">
        <f t="shared" si="0"/>
        <v>90</v>
      </c>
      <c r="I8" s="76"/>
      <c r="J8" s="72"/>
      <c r="K8" s="77">
        <v>1.76</v>
      </c>
      <c r="L8" s="78">
        <f t="shared" si="2"/>
        <v>88</v>
      </c>
      <c r="M8" s="79">
        <f t="shared" si="1"/>
        <v>0.0222222222222222</v>
      </c>
      <c r="N8" s="80"/>
    </row>
    <row r="9" customHeight="1" spans="1:14">
      <c r="A9" s="65">
        <v>4</v>
      </c>
      <c r="B9" s="66" t="s">
        <v>82</v>
      </c>
      <c r="C9" s="18" t="s">
        <v>83</v>
      </c>
      <c r="D9" s="14" t="s">
        <v>84</v>
      </c>
      <c r="E9" s="14" t="s">
        <v>77</v>
      </c>
      <c r="F9" s="14">
        <v>600</v>
      </c>
      <c r="G9" s="26">
        <v>8.9</v>
      </c>
      <c r="H9" s="26">
        <f t="shared" si="0"/>
        <v>5340</v>
      </c>
      <c r="I9" s="76"/>
      <c r="J9" s="72"/>
      <c r="K9" s="77">
        <v>6.7</v>
      </c>
      <c r="L9" s="78">
        <f t="shared" si="2"/>
        <v>4020</v>
      </c>
      <c r="M9" s="79">
        <f t="shared" si="1"/>
        <v>0.247191011235955</v>
      </c>
      <c r="N9" s="80"/>
    </row>
    <row r="10" customHeight="1" spans="1:14">
      <c r="A10" s="65">
        <v>5</v>
      </c>
      <c r="B10" s="66" t="s">
        <v>85</v>
      </c>
      <c r="C10" s="18" t="s">
        <v>86</v>
      </c>
      <c r="D10" s="14" t="s">
        <v>84</v>
      </c>
      <c r="E10" s="14" t="s">
        <v>77</v>
      </c>
      <c r="F10" s="14">
        <v>600</v>
      </c>
      <c r="G10" s="26">
        <v>23.05</v>
      </c>
      <c r="H10" s="26">
        <f t="shared" si="0"/>
        <v>13830</v>
      </c>
      <c r="I10" s="76"/>
      <c r="J10" s="72"/>
      <c r="K10" s="77">
        <v>19.5</v>
      </c>
      <c r="L10" s="78">
        <f t="shared" si="2"/>
        <v>11700</v>
      </c>
      <c r="M10" s="79">
        <f t="shared" si="1"/>
        <v>0.154013015184382</v>
      </c>
      <c r="N10" s="80"/>
    </row>
    <row r="11" customHeight="1" spans="1:14">
      <c r="A11" s="65">
        <v>6</v>
      </c>
      <c r="B11" s="66" t="s">
        <v>85</v>
      </c>
      <c r="C11" s="18" t="s">
        <v>87</v>
      </c>
      <c r="D11" s="14" t="s">
        <v>84</v>
      </c>
      <c r="E11" s="14" t="s">
        <v>77</v>
      </c>
      <c r="F11" s="14">
        <v>600</v>
      </c>
      <c r="G11" s="26">
        <v>2.15</v>
      </c>
      <c r="H11" s="26">
        <f t="shared" si="0"/>
        <v>1290</v>
      </c>
      <c r="I11" s="76"/>
      <c r="J11" s="72"/>
      <c r="K11" s="77">
        <v>1.1</v>
      </c>
      <c r="L11" s="78">
        <f t="shared" si="2"/>
        <v>660</v>
      </c>
      <c r="M11" s="79">
        <f t="shared" si="1"/>
        <v>0.488372093023256</v>
      </c>
      <c r="N11" s="80"/>
    </row>
    <row r="12" customHeight="1" spans="1:14">
      <c r="A12" s="65">
        <v>7</v>
      </c>
      <c r="B12" s="66" t="s">
        <v>91</v>
      </c>
      <c r="C12" s="18" t="s">
        <v>92</v>
      </c>
      <c r="D12" s="14" t="s">
        <v>84</v>
      </c>
      <c r="E12" s="14" t="s">
        <v>77</v>
      </c>
      <c r="F12" s="14">
        <v>600</v>
      </c>
      <c r="G12" s="26">
        <v>3.1</v>
      </c>
      <c r="H12" s="26">
        <f t="shared" si="0"/>
        <v>1860</v>
      </c>
      <c r="I12" s="76"/>
      <c r="J12" s="72"/>
      <c r="K12" s="77">
        <v>2.11</v>
      </c>
      <c r="L12" s="78">
        <f t="shared" si="2"/>
        <v>1266</v>
      </c>
      <c r="M12" s="79">
        <f t="shared" si="1"/>
        <v>0.319354838709677</v>
      </c>
      <c r="N12" s="92"/>
    </row>
    <row r="13" customHeight="1" spans="1:14">
      <c r="A13" s="65">
        <v>8</v>
      </c>
      <c r="B13" s="66" t="s">
        <v>93</v>
      </c>
      <c r="C13" s="18" t="s">
        <v>94</v>
      </c>
      <c r="D13" s="14" t="s">
        <v>95</v>
      </c>
      <c r="E13" s="14" t="s">
        <v>77</v>
      </c>
      <c r="F13" s="14">
        <v>400</v>
      </c>
      <c r="G13" s="26">
        <v>3.5</v>
      </c>
      <c r="H13" s="26">
        <f t="shared" si="0"/>
        <v>1400</v>
      </c>
      <c r="I13" s="76"/>
      <c r="J13" s="72"/>
      <c r="K13" s="77">
        <v>3.12</v>
      </c>
      <c r="L13" s="78">
        <f t="shared" si="2"/>
        <v>1248</v>
      </c>
      <c r="M13" s="79">
        <f t="shared" si="1"/>
        <v>0.108571428571429</v>
      </c>
      <c r="N13" s="82"/>
    </row>
    <row r="14" customHeight="1" spans="1:14">
      <c r="A14" s="65">
        <v>9</v>
      </c>
      <c r="B14" s="66" t="s">
        <v>96</v>
      </c>
      <c r="C14" s="18" t="s">
        <v>97</v>
      </c>
      <c r="D14" s="14" t="s">
        <v>84</v>
      </c>
      <c r="E14" s="14" t="s">
        <v>77</v>
      </c>
      <c r="F14" s="14">
        <v>5300</v>
      </c>
      <c r="G14" s="26">
        <v>5</v>
      </c>
      <c r="H14" s="26">
        <f t="shared" si="0"/>
        <v>26500</v>
      </c>
      <c r="I14" s="76"/>
      <c r="J14" s="72"/>
      <c r="K14" s="77">
        <v>2</v>
      </c>
      <c r="L14" s="78">
        <f t="shared" si="2"/>
        <v>10600</v>
      </c>
      <c r="M14" s="79">
        <f t="shared" si="1"/>
        <v>0.6</v>
      </c>
      <c r="N14" s="82"/>
    </row>
    <row r="15" customHeight="1" spans="1:13">
      <c r="A15" s="65" t="s">
        <v>113</v>
      </c>
      <c r="B15" s="31" t="s">
        <v>114</v>
      </c>
      <c r="C15" s="31"/>
      <c r="D15" s="31"/>
      <c r="E15" s="31"/>
      <c r="F15" s="31"/>
      <c r="G15" s="31"/>
      <c r="H15" s="29">
        <f>SUM(H6:H14)</f>
        <v>67610</v>
      </c>
      <c r="I15" s="83"/>
      <c r="J15" s="72"/>
      <c r="K15" s="77"/>
      <c r="L15" s="78">
        <f>SUM(L6:L14)</f>
        <v>39082</v>
      </c>
      <c r="M15" s="84">
        <f t="shared" ref="M15:M17" si="3">(H15-L15)/H15:H15</f>
        <v>0.421949415766898</v>
      </c>
    </row>
    <row r="16" customHeight="1" spans="1:13">
      <c r="A16" s="65" t="s">
        <v>115</v>
      </c>
      <c r="B16" s="31" t="s">
        <v>118</v>
      </c>
      <c r="C16" s="31"/>
      <c r="D16" s="31"/>
      <c r="E16" s="31" t="s">
        <v>77</v>
      </c>
      <c r="F16" s="31">
        <v>900</v>
      </c>
      <c r="G16" s="26">
        <v>8.8</v>
      </c>
      <c r="H16" s="29">
        <f>G16*F16</f>
        <v>7920</v>
      </c>
      <c r="I16" s="83"/>
      <c r="J16" s="72"/>
      <c r="K16" s="77">
        <v>4.8</v>
      </c>
      <c r="L16" s="78">
        <f>K16*F16</f>
        <v>4320</v>
      </c>
      <c r="M16" s="84">
        <f t="shared" si="3"/>
        <v>0.454545454545455</v>
      </c>
    </row>
    <row r="17" customHeight="1" spans="1:13">
      <c r="A17" s="65" t="s">
        <v>117</v>
      </c>
      <c r="B17" s="31" t="s">
        <v>120</v>
      </c>
      <c r="C17" s="31"/>
      <c r="D17" s="31"/>
      <c r="E17" s="31" t="s">
        <v>77</v>
      </c>
      <c r="F17" s="31">
        <v>1000</v>
      </c>
      <c r="G17" s="26">
        <v>13</v>
      </c>
      <c r="H17" s="29">
        <f>G17*F17</f>
        <v>13000</v>
      </c>
      <c r="I17" s="83"/>
      <c r="J17" s="72"/>
      <c r="K17" s="93">
        <v>10</v>
      </c>
      <c r="L17" s="78">
        <f>K17*F17</f>
        <v>10000</v>
      </c>
      <c r="M17" s="84">
        <f t="shared" si="3"/>
        <v>0.230769230769231</v>
      </c>
    </row>
    <row r="18" customHeight="1" spans="1:13">
      <c r="A18" s="65" t="s">
        <v>119</v>
      </c>
      <c r="B18" s="31" t="s">
        <v>122</v>
      </c>
      <c r="C18" s="31"/>
      <c r="D18" s="31"/>
      <c r="E18" s="31"/>
      <c r="F18" s="31"/>
      <c r="G18" s="31"/>
      <c r="H18" s="29">
        <f>SUM(H15:H16)*0.0689</f>
        <v>5204.017</v>
      </c>
      <c r="I18" s="83"/>
      <c r="J18" s="72"/>
      <c r="K18" s="85"/>
      <c r="L18" s="86">
        <f>H19*0.0689</f>
        <v>6458.2737713</v>
      </c>
      <c r="M18" s="84"/>
    </row>
    <row r="19" customHeight="1" spans="1:13">
      <c r="A19" s="65" t="s">
        <v>121</v>
      </c>
      <c r="B19" s="31" t="s">
        <v>124</v>
      </c>
      <c r="C19" s="31"/>
      <c r="D19" s="31"/>
      <c r="E19" s="31"/>
      <c r="F19" s="31"/>
      <c r="G19" s="31"/>
      <c r="H19" s="67">
        <f>SUM(H15:H18)</f>
        <v>93734.017</v>
      </c>
      <c r="I19" s="87"/>
      <c r="J19" s="72"/>
      <c r="K19" s="88"/>
      <c r="L19" s="89">
        <f>SUM(L15:L18)</f>
        <v>59860.2737713</v>
      </c>
      <c r="M19" s="84">
        <f>(H19-L19)/H19:H19</f>
        <v>0.361381538024771</v>
      </c>
    </row>
    <row r="20" ht="27" customHeight="1" spans="1:10">
      <c r="A20" s="68" t="str">
        <f>"人民币大写："&amp;IF((INT(H19*10)-INT(H19)*10)=0,TEXT(INT(H19),"[DBNum2]G/通用格式")&amp;"元"&amp;IF((INT(H19*100)-INT((H19)*10)*10)=0,"整","零"&amp;TEXT(INT(H19*100)-INT(H19*10)*10,"[DBNum2]G/通用格式")&amp;"分"),TEXT(INT(H19),"[DBNum2]G/通用格式")&amp;"元"&amp;IF((INT(H19*100)-INT((H19)*10)*10)=0,TEXT((INT(H19*10)-INT(H19)*10),"[DBNum2]G/通用格式")&amp;"角整",TEXT((INT(H19*10)-INT(H19)*10),"[DBNum2]G/通用格式")&amp;"角"&amp;TEXT(INT(H19*100)-INT(H19*10)*10,"[DBNum2]G/通用格式")&amp;"分"))</f>
        <v>人民币大写：玖万叁仟柒佰叁拾肆元零壹分</v>
      </c>
      <c r="B20" s="69"/>
      <c r="C20" s="69"/>
      <c r="D20" s="69"/>
      <c r="E20" s="69"/>
      <c r="F20" s="69"/>
      <c r="G20" s="69"/>
      <c r="H20" s="69"/>
      <c r="I20" s="90"/>
      <c r="J20" s="72"/>
    </row>
    <row r="21" customHeight="1" spans="1:12">
      <c r="A21" s="3"/>
      <c r="B21" s="70"/>
      <c r="J21" s="72"/>
      <c r="L21" s="78">
        <f>H19-L19</f>
        <v>33873.7432287</v>
      </c>
    </row>
    <row r="22" customHeight="1" spans="1:10">
      <c r="A22" s="3"/>
      <c r="J22" s="72"/>
    </row>
    <row r="23" customHeight="1" spans="1:10">
      <c r="A23" s="3"/>
      <c r="J23" s="72"/>
    </row>
    <row r="24" customHeight="1" spans="1:1">
      <c r="A24" s="3"/>
    </row>
    <row r="25" customHeight="1" spans="1:1">
      <c r="A25" s="3"/>
    </row>
  </sheetData>
  <mergeCells count="5">
    <mergeCell ref="A1:I1"/>
    <mergeCell ref="A2:I2"/>
    <mergeCell ref="A3:I3"/>
    <mergeCell ref="A4:I4"/>
    <mergeCell ref="A20:H20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L18" sqref="L18"/>
    </sheetView>
  </sheetViews>
  <sheetFormatPr defaultColWidth="9" defaultRowHeight="20.1" customHeight="1"/>
  <cols>
    <col min="1" max="1" width="4.75" style="4" customWidth="1"/>
    <col min="2" max="2" width="21.375" style="4" customWidth="1"/>
    <col min="3" max="3" width="14.75" style="4" customWidth="1"/>
    <col min="4" max="4" width="8.875" style="4" customWidth="1"/>
    <col min="5" max="5" width="4.75" style="4" customWidth="1"/>
    <col min="6" max="6" width="5" style="4" customWidth="1"/>
    <col min="7" max="7" width="10.25" style="4" customWidth="1"/>
    <col min="8" max="8" width="14.75" style="4" customWidth="1"/>
    <col min="9" max="9" width="9.125" style="4" customWidth="1"/>
    <col min="10" max="10" width="9" style="4"/>
    <col min="11" max="11" width="9.375" style="4" customWidth="1"/>
    <col min="12" max="12" width="14" style="4" customWidth="1"/>
    <col min="13" max="13" width="8.5" style="4" customWidth="1"/>
    <col min="14" max="16384" width="9" style="4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7.75" customHeight="1" spans="1:9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ht="22.5" customHeight="1" spans="1:9">
      <c r="A3" s="59" t="s">
        <v>150</v>
      </c>
      <c r="B3" s="59"/>
      <c r="C3" s="59"/>
      <c r="D3" s="59"/>
      <c r="E3" s="59"/>
      <c r="F3" s="59"/>
      <c r="G3" s="59"/>
      <c r="H3" s="59"/>
      <c r="I3" s="59"/>
    </row>
    <row r="4" ht="22.5" customHeight="1" spans="1:9">
      <c r="A4" s="5" t="s">
        <v>3</v>
      </c>
      <c r="B4" s="5"/>
      <c r="C4" s="5"/>
      <c r="D4" s="5"/>
      <c r="E4" s="5"/>
      <c r="F4" s="5"/>
      <c r="G4" s="5"/>
      <c r="H4" s="5"/>
      <c r="I4" s="5"/>
    </row>
    <row r="5" ht="28.5" customHeight="1" spans="1:13">
      <c r="A5" s="60" t="s">
        <v>4</v>
      </c>
      <c r="B5" s="61" t="s">
        <v>5</v>
      </c>
      <c r="C5" s="61" t="s">
        <v>6</v>
      </c>
      <c r="D5" s="61" t="s">
        <v>7</v>
      </c>
      <c r="E5" s="61" t="s">
        <v>8</v>
      </c>
      <c r="F5" s="62" t="s">
        <v>9</v>
      </c>
      <c r="G5" s="63" t="s">
        <v>10</v>
      </c>
      <c r="H5" s="64" t="s">
        <v>11</v>
      </c>
      <c r="I5" s="71" t="s">
        <v>132</v>
      </c>
      <c r="J5" s="72"/>
      <c r="K5" s="73" t="s">
        <v>13</v>
      </c>
      <c r="L5" s="74" t="s">
        <v>14</v>
      </c>
      <c r="M5" s="75" t="s">
        <v>15</v>
      </c>
    </row>
    <row r="6" customHeight="1" spans="1:14">
      <c r="A6" s="65">
        <v>1</v>
      </c>
      <c r="B6" s="66" t="s">
        <v>88</v>
      </c>
      <c r="C6" s="24" t="s">
        <v>89</v>
      </c>
      <c r="D6" s="14" t="s">
        <v>90</v>
      </c>
      <c r="E6" s="14" t="s">
        <v>77</v>
      </c>
      <c r="F6" s="14">
        <v>6300</v>
      </c>
      <c r="G6" s="26">
        <v>4.5</v>
      </c>
      <c r="H6" s="26">
        <f>F6*G6</f>
        <v>28350</v>
      </c>
      <c r="I6" s="76"/>
      <c r="J6" s="72"/>
      <c r="K6" s="77">
        <v>3.5</v>
      </c>
      <c r="L6" s="78">
        <f>K6*F6</f>
        <v>22050</v>
      </c>
      <c r="M6" s="79">
        <f>(G6-K6)/G6</f>
        <v>0.222222222222222</v>
      </c>
      <c r="N6" s="80"/>
    </row>
    <row r="7" ht="35.25" customHeight="1" spans="1:14">
      <c r="A7" s="65">
        <v>2</v>
      </c>
      <c r="B7" s="31" t="s">
        <v>99</v>
      </c>
      <c r="C7" s="24" t="s">
        <v>100</v>
      </c>
      <c r="D7" s="14" t="s">
        <v>58</v>
      </c>
      <c r="E7" s="14" t="s">
        <v>28</v>
      </c>
      <c r="F7" s="16">
        <v>6</v>
      </c>
      <c r="G7" s="29">
        <v>6000</v>
      </c>
      <c r="H7" s="29">
        <f>F7*G7</f>
        <v>36000</v>
      </c>
      <c r="I7" s="81" t="s">
        <v>101</v>
      </c>
      <c r="J7" s="72"/>
      <c r="K7" s="77">
        <v>4000</v>
      </c>
      <c r="L7" s="78">
        <f>K7*F7</f>
        <v>24000</v>
      </c>
      <c r="M7" s="79">
        <f>(G7-K7)/G7</f>
        <v>0.333333333333333</v>
      </c>
      <c r="N7" s="82"/>
    </row>
    <row r="8" customHeight="1" spans="1:13">
      <c r="A8" s="65" t="s">
        <v>113</v>
      </c>
      <c r="B8" s="31" t="s">
        <v>114</v>
      </c>
      <c r="C8" s="31"/>
      <c r="D8" s="31"/>
      <c r="E8" s="31"/>
      <c r="F8" s="31"/>
      <c r="G8" s="31"/>
      <c r="H8" s="29">
        <f>SUM(H6:H7)</f>
        <v>64350</v>
      </c>
      <c r="I8" s="83"/>
      <c r="J8" s="72"/>
      <c r="K8" s="77"/>
      <c r="L8" s="78">
        <f>SUM(L6:L7)</f>
        <v>46050</v>
      </c>
      <c r="M8" s="84">
        <f>(H8-L8)/H8:H8</f>
        <v>0.284382284382284</v>
      </c>
    </row>
    <row r="9" customHeight="1" spans="1:13">
      <c r="A9" s="65" t="s">
        <v>115</v>
      </c>
      <c r="B9" s="31" t="s">
        <v>122</v>
      </c>
      <c r="C9" s="31"/>
      <c r="D9" s="31"/>
      <c r="E9" s="31"/>
      <c r="F9" s="31"/>
      <c r="G9" s="31"/>
      <c r="H9" s="29">
        <f>SUM(H8:H8)*0.0689</f>
        <v>4433.715</v>
      </c>
      <c r="I9" s="83"/>
      <c r="J9" s="72"/>
      <c r="K9" s="85"/>
      <c r="L9" s="86">
        <f>H10*0.0689</f>
        <v>4739.1979635</v>
      </c>
      <c r="M9" s="84"/>
    </row>
    <row r="10" customHeight="1" spans="1:13">
      <c r="A10" s="65" t="s">
        <v>117</v>
      </c>
      <c r="B10" s="31" t="s">
        <v>124</v>
      </c>
      <c r="C10" s="31"/>
      <c r="D10" s="31"/>
      <c r="E10" s="31"/>
      <c r="F10" s="31"/>
      <c r="G10" s="31"/>
      <c r="H10" s="67">
        <f>SUM(H8:H9)</f>
        <v>68783.715</v>
      </c>
      <c r="I10" s="87"/>
      <c r="J10" s="72"/>
      <c r="K10" s="88"/>
      <c r="L10" s="89">
        <f>SUM(L8:L9)</f>
        <v>50789.1979635</v>
      </c>
      <c r="M10" s="84">
        <f>(H10-L10)/H10:H10</f>
        <v>0.261610136011118</v>
      </c>
    </row>
    <row r="11" ht="27" customHeight="1" spans="1:10">
      <c r="A11" s="68" t="str">
        <f>"人民币大写："&amp;IF((INT(H10*10)-INT(H10)*10)=0,TEXT(INT(H10),"[DBNum2]G/通用格式")&amp;"元"&amp;IF((INT(H10*100)-INT((H10)*10)*10)=0,"整","零"&amp;TEXT(INT(H10*100)-INT(H10*10)*10,"[DBNum2]G/通用格式")&amp;"分"),TEXT(INT(H10),"[DBNum2]G/通用格式")&amp;"元"&amp;IF((INT(H10*100)-INT((H10)*10)*10)=0,TEXT((INT(H10*10)-INT(H10)*10),"[DBNum2]G/通用格式")&amp;"角整",TEXT((INT(H10*10)-INT(H10)*10),"[DBNum2]G/通用格式")&amp;"角"&amp;TEXT(INT(H10*100)-INT(H10*10)*10,"[DBNum2]G/通用格式")&amp;"分"))</f>
        <v>人民币大写：陆万捌仟柒佰捌拾叁元柒角壹分</v>
      </c>
      <c r="B11" s="69"/>
      <c r="C11" s="69"/>
      <c r="D11" s="69"/>
      <c r="E11" s="69"/>
      <c r="F11" s="69"/>
      <c r="G11" s="69"/>
      <c r="H11" s="69"/>
      <c r="I11" s="90"/>
      <c r="J11" s="72"/>
    </row>
    <row r="12" customHeight="1" spans="1:12">
      <c r="A12" s="3"/>
      <c r="B12" s="70"/>
      <c r="J12" s="72"/>
      <c r="L12" s="78">
        <f>H10-L10</f>
        <v>17994.5170365</v>
      </c>
    </row>
    <row r="13" customHeight="1" spans="1:10">
      <c r="A13" s="3"/>
      <c r="J13" s="72"/>
    </row>
    <row r="14" customHeight="1" spans="1:10">
      <c r="A14" s="3"/>
      <c r="J14" s="72"/>
    </row>
    <row r="15" customHeight="1" spans="1:1">
      <c r="A15" s="3"/>
    </row>
    <row r="16" customHeight="1" spans="1:1">
      <c r="A16" s="3"/>
    </row>
  </sheetData>
  <mergeCells count="5">
    <mergeCell ref="A1:I1"/>
    <mergeCell ref="A2:I2"/>
    <mergeCell ref="A3:I3"/>
    <mergeCell ref="A4:I4"/>
    <mergeCell ref="A11:H11"/>
  </mergeCell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A27" sqref="$A27:$XFD30"/>
    </sheetView>
  </sheetViews>
  <sheetFormatPr defaultColWidth="9" defaultRowHeight="13.5"/>
  <cols>
    <col min="1" max="1" width="6.75" customWidth="1"/>
    <col min="2" max="2" width="12.875" customWidth="1"/>
    <col min="3" max="3" width="42.25" customWidth="1"/>
    <col min="4" max="5" width="4.75" customWidth="1"/>
    <col min="6" max="6" width="10.125" customWidth="1"/>
    <col min="7" max="7" width="13.75" style="1" customWidth="1"/>
    <col min="8" max="8" width="12.75" customWidth="1"/>
    <col min="9" max="9" width="10.25" customWidth="1"/>
  </cols>
  <sheetData>
    <row r="1" ht="27.95" customHeight="1" spans="1:10">
      <c r="A1" s="2"/>
      <c r="B1" s="2"/>
      <c r="C1" s="2"/>
      <c r="D1" s="2"/>
      <c r="E1" s="2"/>
      <c r="F1" s="2"/>
      <c r="G1" s="3"/>
      <c r="H1" s="4"/>
      <c r="I1" s="4"/>
      <c r="J1" s="4"/>
    </row>
    <row r="2" ht="27.95" customHeight="1" spans="1:10">
      <c r="A2" s="5" t="s">
        <v>151</v>
      </c>
      <c r="B2" s="5"/>
      <c r="C2" s="5"/>
      <c r="D2" s="5"/>
      <c r="E2" s="5"/>
      <c r="F2" s="5"/>
      <c r="G2" s="3"/>
      <c r="H2" s="4"/>
      <c r="I2" s="4"/>
      <c r="J2" s="4"/>
    </row>
    <row r="3" ht="27.95" customHeight="1" spans="1:11">
      <c r="A3" s="6" t="s">
        <v>152</v>
      </c>
      <c r="B3" s="5"/>
      <c r="C3" s="5"/>
      <c r="D3" s="5"/>
      <c r="E3" s="5"/>
      <c r="F3" s="5"/>
      <c r="G3" s="7"/>
      <c r="H3" s="8"/>
      <c r="I3" s="8"/>
      <c r="J3" s="8"/>
      <c r="K3" s="52"/>
    </row>
    <row r="4" ht="27.95" customHeight="1" spans="1:11">
      <c r="A4" s="9" t="s">
        <v>4</v>
      </c>
      <c r="B4" s="9" t="s">
        <v>5</v>
      </c>
      <c r="C4" s="9" t="s">
        <v>153</v>
      </c>
      <c r="D4" s="9" t="s">
        <v>8</v>
      </c>
      <c r="E4" s="10" t="s">
        <v>9</v>
      </c>
      <c r="F4" s="11" t="s">
        <v>154</v>
      </c>
      <c r="G4" s="12"/>
      <c r="H4" s="13"/>
      <c r="I4" s="13"/>
      <c r="J4" s="13"/>
      <c r="K4" s="52"/>
    </row>
    <row r="5" ht="27.95" customHeight="1" spans="1:11">
      <c r="A5" s="14" t="s">
        <v>16</v>
      </c>
      <c r="B5" s="14"/>
      <c r="C5" s="14"/>
      <c r="D5" s="14"/>
      <c r="E5" s="14"/>
      <c r="F5" s="14"/>
      <c r="G5" s="12"/>
      <c r="H5" s="15"/>
      <c r="I5" s="54"/>
      <c r="J5" s="55"/>
      <c r="K5" s="52"/>
    </row>
    <row r="6" ht="409.5" spans="1:11">
      <c r="A6" s="16">
        <v>1</v>
      </c>
      <c r="B6" s="17" t="s">
        <v>155</v>
      </c>
      <c r="C6" s="18" t="s">
        <v>156</v>
      </c>
      <c r="D6" s="19" t="s">
        <v>33</v>
      </c>
      <c r="E6" s="16">
        <v>3</v>
      </c>
      <c r="F6" s="20"/>
      <c r="G6" s="21"/>
      <c r="H6" s="22"/>
      <c r="I6" s="25"/>
      <c r="J6" s="56"/>
      <c r="K6" s="52"/>
    </row>
    <row r="7" ht="48" spans="1:11">
      <c r="A7" s="16">
        <v>2</v>
      </c>
      <c r="B7" s="23" t="s">
        <v>157</v>
      </c>
      <c r="C7" s="24" t="s">
        <v>158</v>
      </c>
      <c r="D7" s="19" t="s">
        <v>37</v>
      </c>
      <c r="E7" s="16">
        <v>3</v>
      </c>
      <c r="F7" s="20"/>
      <c r="G7" s="7"/>
      <c r="H7" s="25"/>
      <c r="I7" s="25"/>
      <c r="J7" s="56"/>
      <c r="K7" s="52"/>
    </row>
    <row r="8" ht="204" spans="1:11">
      <c r="A8" s="16">
        <v>3</v>
      </c>
      <c r="B8" s="17" t="s">
        <v>159</v>
      </c>
      <c r="C8" s="24" t="s">
        <v>160</v>
      </c>
      <c r="D8" s="19" t="s">
        <v>20</v>
      </c>
      <c r="E8" s="16">
        <v>1</v>
      </c>
      <c r="F8" s="26"/>
      <c r="G8" s="27"/>
      <c r="H8" s="22"/>
      <c r="I8" s="25"/>
      <c r="J8" s="56"/>
      <c r="K8" s="52"/>
    </row>
    <row r="9" ht="27.95" customHeight="1" spans="1:11">
      <c r="A9" s="16"/>
      <c r="B9" s="28"/>
      <c r="C9" s="18"/>
      <c r="D9" s="14"/>
      <c r="E9" s="16"/>
      <c r="F9" s="29"/>
      <c r="G9" s="12"/>
      <c r="H9" s="15"/>
      <c r="I9" s="54"/>
      <c r="J9" s="55"/>
      <c r="K9" s="52"/>
    </row>
    <row r="10" ht="27.95" customHeight="1" spans="1:11">
      <c r="A10" s="26" t="s">
        <v>161</v>
      </c>
      <c r="B10" s="26"/>
      <c r="C10" s="26"/>
      <c r="D10" s="26"/>
      <c r="E10" s="26"/>
      <c r="F10" s="26"/>
      <c r="G10" s="12"/>
      <c r="H10" s="15"/>
      <c r="I10" s="54"/>
      <c r="J10" s="55"/>
      <c r="K10" s="52"/>
    </row>
    <row r="11" ht="132" spans="1:11">
      <c r="A11" s="14">
        <v>4</v>
      </c>
      <c r="B11" s="23" t="s">
        <v>162</v>
      </c>
      <c r="C11" s="24" t="s">
        <v>163</v>
      </c>
      <c r="D11" s="30" t="s">
        <v>20</v>
      </c>
      <c r="E11" s="16">
        <v>1</v>
      </c>
      <c r="F11" s="26"/>
      <c r="G11" s="27"/>
      <c r="H11" s="25"/>
      <c r="I11" s="57"/>
      <c r="J11" s="56"/>
      <c r="K11" s="52"/>
    </row>
    <row r="12" ht="96" spans="1:11">
      <c r="A12" s="14">
        <v>5</v>
      </c>
      <c r="B12" s="31" t="s">
        <v>164</v>
      </c>
      <c r="C12" s="24" t="s">
        <v>165</v>
      </c>
      <c r="D12" s="24" t="s">
        <v>37</v>
      </c>
      <c r="E12" s="14">
        <v>3</v>
      </c>
      <c r="F12" s="26" t="s">
        <v>166</v>
      </c>
      <c r="G12" s="27"/>
      <c r="H12" s="25"/>
      <c r="I12" s="57"/>
      <c r="J12" s="56"/>
      <c r="K12" s="52"/>
    </row>
    <row r="13" ht="33" customHeight="1" spans="1:11">
      <c r="A13" s="14"/>
      <c r="B13" s="31"/>
      <c r="C13" s="18"/>
      <c r="D13" s="14"/>
      <c r="E13" s="14"/>
      <c r="F13" s="26"/>
      <c r="G13" s="27"/>
      <c r="H13" s="25"/>
      <c r="I13" s="57"/>
      <c r="J13" s="56"/>
      <c r="K13" s="52"/>
    </row>
    <row r="14" ht="27.95" customHeight="1" spans="1:11">
      <c r="A14" s="32" t="s">
        <v>167</v>
      </c>
      <c r="B14" s="33"/>
      <c r="C14" s="33"/>
      <c r="D14" s="33"/>
      <c r="E14" s="33"/>
      <c r="F14" s="34"/>
      <c r="G14" s="12"/>
      <c r="H14" s="15"/>
      <c r="I14" s="57"/>
      <c r="J14" s="55"/>
      <c r="K14" s="52"/>
    </row>
    <row r="15" ht="270" spans="1:11">
      <c r="A15" s="32">
        <v>1</v>
      </c>
      <c r="B15" s="35" t="s">
        <v>168</v>
      </c>
      <c r="C15" s="36" t="s">
        <v>169</v>
      </c>
      <c r="D15" s="37" t="s">
        <v>28</v>
      </c>
      <c r="E15" s="38">
        <v>1</v>
      </c>
      <c r="F15" s="34"/>
      <c r="G15" s="12"/>
      <c r="H15" s="15"/>
      <c r="I15" s="57"/>
      <c r="J15" s="55"/>
      <c r="K15" s="52"/>
    </row>
    <row r="16" ht="108" spans="1:11">
      <c r="A16" s="32">
        <v>2</v>
      </c>
      <c r="B16" s="35" t="s">
        <v>170</v>
      </c>
      <c r="C16" s="36" t="s">
        <v>171</v>
      </c>
      <c r="D16" s="37" t="s">
        <v>37</v>
      </c>
      <c r="E16" s="38">
        <v>1</v>
      </c>
      <c r="F16" s="34"/>
      <c r="G16" s="12"/>
      <c r="H16" s="15"/>
      <c r="I16" s="57"/>
      <c r="J16" s="55"/>
      <c r="K16" s="52"/>
    </row>
    <row r="17" ht="54" spans="1:11">
      <c r="A17" s="32">
        <v>3</v>
      </c>
      <c r="B17" s="35" t="s">
        <v>172</v>
      </c>
      <c r="C17" s="36" t="s">
        <v>173</v>
      </c>
      <c r="D17" s="37" t="s">
        <v>37</v>
      </c>
      <c r="E17" s="38">
        <v>1</v>
      </c>
      <c r="F17" s="34"/>
      <c r="G17" s="12"/>
      <c r="H17" s="15"/>
      <c r="I17" s="57"/>
      <c r="J17" s="55"/>
      <c r="K17" s="52"/>
    </row>
    <row r="18" ht="67.5" spans="1:11">
      <c r="A18" s="32">
        <v>4</v>
      </c>
      <c r="B18" s="35" t="s">
        <v>174</v>
      </c>
      <c r="C18" s="36" t="s">
        <v>175</v>
      </c>
      <c r="D18" s="37" t="s">
        <v>53</v>
      </c>
      <c r="E18" s="38">
        <v>1</v>
      </c>
      <c r="F18" s="34"/>
      <c r="G18" s="12"/>
      <c r="H18" s="15"/>
      <c r="I18" s="57"/>
      <c r="J18" s="55"/>
      <c r="K18" s="52"/>
    </row>
    <row r="19" ht="67.5" spans="1:11">
      <c r="A19" s="32">
        <v>5</v>
      </c>
      <c r="B19" s="39" t="s">
        <v>176</v>
      </c>
      <c r="C19" s="40" t="s">
        <v>177</v>
      </c>
      <c r="D19" s="41" t="s">
        <v>37</v>
      </c>
      <c r="E19" s="42">
        <v>1</v>
      </c>
      <c r="F19" s="26"/>
      <c r="G19" s="12"/>
      <c r="H19" s="15"/>
      <c r="I19" s="57"/>
      <c r="J19" s="55"/>
      <c r="K19" s="52"/>
    </row>
    <row r="20" ht="81" spans="1:11">
      <c r="A20" s="32">
        <v>6</v>
      </c>
      <c r="B20" s="43" t="s">
        <v>178</v>
      </c>
      <c r="C20" s="44" t="s">
        <v>179</v>
      </c>
      <c r="D20" s="45" t="s">
        <v>44</v>
      </c>
      <c r="E20" s="42">
        <v>3</v>
      </c>
      <c r="F20" s="26"/>
      <c r="G20" s="12"/>
      <c r="H20" s="15"/>
      <c r="I20" s="57"/>
      <c r="J20" s="55"/>
      <c r="K20" s="52"/>
    </row>
    <row r="21" ht="81" spans="1:11">
      <c r="A21" s="32">
        <v>7</v>
      </c>
      <c r="B21" s="43" t="s">
        <v>180</v>
      </c>
      <c r="C21" s="44" t="s">
        <v>181</v>
      </c>
      <c r="D21" s="45" t="s">
        <v>37</v>
      </c>
      <c r="E21" s="42">
        <v>1</v>
      </c>
      <c r="F21" s="26"/>
      <c r="G21" s="12"/>
      <c r="H21" s="15"/>
      <c r="I21" s="57"/>
      <c r="J21" s="55"/>
      <c r="K21" s="52"/>
    </row>
    <row r="22" ht="45" spans="1:11">
      <c r="A22" s="32">
        <v>8</v>
      </c>
      <c r="B22" s="46" t="s">
        <v>182</v>
      </c>
      <c r="C22" s="47" t="s">
        <v>183</v>
      </c>
      <c r="D22" s="48" t="s">
        <v>77</v>
      </c>
      <c r="E22" s="49">
        <v>120</v>
      </c>
      <c r="F22" s="26"/>
      <c r="G22" s="12"/>
      <c r="H22" s="15"/>
      <c r="I22" s="57"/>
      <c r="J22" s="55"/>
      <c r="K22" s="52"/>
    </row>
    <row r="23" ht="40.5" spans="1:11">
      <c r="A23" s="32">
        <v>9</v>
      </c>
      <c r="B23" s="46" t="s">
        <v>184</v>
      </c>
      <c r="C23" s="50" t="s">
        <v>185</v>
      </c>
      <c r="D23" s="48" t="s">
        <v>77</v>
      </c>
      <c r="E23" s="49">
        <v>60</v>
      </c>
      <c r="F23" s="26"/>
      <c r="G23" s="12"/>
      <c r="H23" s="15"/>
      <c r="I23" s="57"/>
      <c r="J23" s="55"/>
      <c r="K23" s="52"/>
    </row>
    <row r="24" ht="27.95" customHeight="1" spans="1:11">
      <c r="A24" s="14"/>
      <c r="B24" s="31"/>
      <c r="C24" s="18"/>
      <c r="D24" s="14"/>
      <c r="E24" s="14"/>
      <c r="F24" s="26"/>
      <c r="G24" s="12"/>
      <c r="H24" s="15"/>
      <c r="I24" s="57"/>
      <c r="J24" s="55"/>
      <c r="K24" s="52"/>
    </row>
    <row r="25" ht="27.95" customHeight="1" spans="1:11">
      <c r="A25" s="32">
        <v>10</v>
      </c>
      <c r="B25" s="51" t="s">
        <v>102</v>
      </c>
      <c r="C25" s="24" t="s">
        <v>186</v>
      </c>
      <c r="D25" s="48" t="s">
        <v>127</v>
      </c>
      <c r="E25" s="49">
        <v>1</v>
      </c>
      <c r="F25" s="26"/>
      <c r="G25" s="12"/>
      <c r="H25" s="15"/>
      <c r="I25" s="57"/>
      <c r="J25" s="55"/>
      <c r="K25" s="52"/>
    </row>
    <row r="26" ht="27.95" customHeight="1" spans="1:11">
      <c r="A26" s="14"/>
      <c r="B26" s="31"/>
      <c r="C26" s="18"/>
      <c r="D26" s="14"/>
      <c r="E26" s="14"/>
      <c r="F26" s="26"/>
      <c r="G26" s="12"/>
      <c r="H26" s="15"/>
      <c r="I26" s="57"/>
      <c r="J26" s="55"/>
      <c r="K26" s="52"/>
    </row>
    <row r="27" spans="7:11">
      <c r="G27" s="21"/>
      <c r="H27" s="52"/>
      <c r="I27" s="52"/>
      <c r="J27" s="52"/>
      <c r="K27" s="52"/>
    </row>
    <row r="28" spans="8:8">
      <c r="H28" s="53"/>
    </row>
  </sheetData>
  <mergeCells count="6">
    <mergeCell ref="A1:F1"/>
    <mergeCell ref="A2:F2"/>
    <mergeCell ref="A3:F3"/>
    <mergeCell ref="A5:F5"/>
    <mergeCell ref="A10:F10"/>
    <mergeCell ref="A14:F1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投标预算</vt:lpstr>
      <vt:lpstr>拆分总表</vt:lpstr>
      <vt:lpstr>交通管理设备（拆分1）</vt:lpstr>
      <vt:lpstr>监控安保设备（拆分2）</vt:lpstr>
      <vt:lpstr>线材（拆分3）</vt:lpstr>
      <vt:lpstr>光纤（拆分4）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iqling</cp:lastModifiedBy>
  <dcterms:created xsi:type="dcterms:W3CDTF">2006-09-13T11:21:00Z</dcterms:created>
  <cp:lastPrinted>2019-12-02T02:53:00Z</cp:lastPrinted>
  <dcterms:modified xsi:type="dcterms:W3CDTF">2020-08-26T08:39:59Z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